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Tallinna tn 18/Asenduspinnad/Rüütli tn 25, Paide/Muudatused/RM/Muudatus nr 6/"/>
    </mc:Choice>
  </mc:AlternateContent>
  <xr:revisionPtr revIDLastSave="526" documentId="8_{1C352DE6-A0F0-40B1-BAEE-3AC004792B74}" xr6:coauthVersionLast="47" xr6:coauthVersionMax="47" xr10:uidLastSave="{261FA7B7-1828-408C-8EB3-B59795C9FDB3}"/>
  <bookViews>
    <workbookView xWindow="28680" yWindow="-120" windowWidth="38640" windowHeight="21240" xr2:uid="{00000000-000D-0000-FFFF-FFFF00000000}"/>
  </bookViews>
  <sheets>
    <sheet name="Lisa 3" sheetId="8" r:id="rId1"/>
    <sheet name="Abitabel" sheetId="9" r:id="rId2"/>
    <sheet name="Annuiteetgraafik BIL_al 01.04" sheetId="10" r:id="rId3"/>
    <sheet name="Annuiteetgraafik BIL_täpsust" sheetId="11" r:id="rId4"/>
    <sheet name="Annuiteetgraafik BIL_vähend" sheetId="12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8" l="1"/>
  <c r="G26" i="8"/>
  <c r="E26" i="8"/>
  <c r="E25" i="8"/>
  <c r="E24" i="8"/>
  <c r="E23" i="8"/>
  <c r="E21" i="8"/>
  <c r="E17" i="8"/>
  <c r="E16" i="8"/>
  <c r="E15" i="8"/>
  <c r="E14" i="8"/>
  <c r="H13" i="8"/>
  <c r="F13" i="8"/>
  <c r="G30" i="9"/>
  <c r="G29" i="9"/>
  <c r="G28" i="9"/>
  <c r="G27" i="9"/>
  <c r="G25" i="9"/>
  <c r="G20" i="9"/>
  <c r="G21" i="9"/>
  <c r="G19" i="9"/>
  <c r="L17" i="9" l="1"/>
  <c r="I17" i="9"/>
  <c r="J17" i="9"/>
  <c r="M4" i="12"/>
  <c r="A17" i="12" l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E10" i="12"/>
  <c r="E11" i="12" s="1"/>
  <c r="D8" i="12"/>
  <c r="D9" i="12" s="1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17" i="11"/>
  <c r="D8" i="11"/>
  <c r="D9" i="11" s="1"/>
  <c r="E10" i="11"/>
  <c r="L26" i="9"/>
  <c r="L27" i="9"/>
  <c r="L28" i="9"/>
  <c r="L29" i="9"/>
  <c r="L30" i="9"/>
  <c r="L25" i="9"/>
  <c r="K18" i="9"/>
  <c r="K17" i="9"/>
  <c r="J18" i="9"/>
  <c r="G17" i="9"/>
  <c r="G18" i="9"/>
  <c r="C17" i="12" l="1"/>
  <c r="E12" i="12"/>
  <c r="E18" i="12" s="1"/>
  <c r="E12" i="11"/>
  <c r="E11" i="11"/>
  <c r="F14" i="8"/>
  <c r="I18" i="9"/>
  <c r="I30" i="9"/>
  <c r="J30" i="9" s="1"/>
  <c r="F26" i="8" s="1"/>
  <c r="I29" i="9"/>
  <c r="J29" i="9" s="1"/>
  <c r="F25" i="8" s="1"/>
  <c r="I28" i="9"/>
  <c r="J28" i="9" s="1"/>
  <c r="I27" i="9"/>
  <c r="J27" i="9" s="1"/>
  <c r="F23" i="8" s="1"/>
  <c r="I25" i="9"/>
  <c r="H30" i="9"/>
  <c r="H29" i="9"/>
  <c r="H28" i="9"/>
  <c r="H27" i="9"/>
  <c r="H25" i="9"/>
  <c r="I21" i="9"/>
  <c r="J21" i="9" s="1"/>
  <c r="F17" i="8" s="1"/>
  <c r="H21" i="9"/>
  <c r="I20" i="9"/>
  <c r="J20" i="9" s="1"/>
  <c r="F16" i="8" s="1"/>
  <c r="H20" i="9"/>
  <c r="I19" i="9"/>
  <c r="H19" i="9"/>
  <c r="H18" i="9"/>
  <c r="H17" i="9"/>
  <c r="F37" i="9"/>
  <c r="F36" i="9"/>
  <c r="F17" i="9"/>
  <c r="L31" i="9"/>
  <c r="H26" i="8"/>
  <c r="G13" i="8"/>
  <c r="E13" i="8"/>
  <c r="J25" i="9" l="1"/>
  <c r="F21" i="8" s="1"/>
  <c r="I31" i="9"/>
  <c r="J19" i="9"/>
  <c r="I22" i="9"/>
  <c r="E27" i="12"/>
  <c r="E19" i="12"/>
  <c r="E22" i="12"/>
  <c r="E17" i="12"/>
  <c r="G17" i="12" s="1"/>
  <c r="C18" i="12" s="1"/>
  <c r="E25" i="12"/>
  <c r="E24" i="12"/>
  <c r="F17" i="12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E26" i="12"/>
  <c r="D17" i="12"/>
  <c r="E20" i="12"/>
  <c r="E28" i="12"/>
  <c r="E23" i="12"/>
  <c r="E21" i="12"/>
  <c r="E24" i="11"/>
  <c r="E18" i="11"/>
  <c r="E31" i="11"/>
  <c r="E28" i="11"/>
  <c r="E20" i="11"/>
  <c r="F17" i="1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  <c r="F28" i="11" s="1"/>
  <c r="F29" i="11" s="1"/>
  <c r="F30" i="11" s="1"/>
  <c r="F31" i="11" s="1"/>
  <c r="E25" i="11"/>
  <c r="E17" i="11"/>
  <c r="E30" i="11"/>
  <c r="E22" i="11"/>
  <c r="C17" i="11"/>
  <c r="E27" i="11"/>
  <c r="E19" i="11"/>
  <c r="E29" i="11"/>
  <c r="E21" i="11"/>
  <c r="E26" i="11"/>
  <c r="E23" i="11"/>
  <c r="L20" i="9"/>
  <c r="K20" i="9" s="1"/>
  <c r="L21" i="9"/>
  <c r="K21" i="9" s="1"/>
  <c r="F24" i="8"/>
  <c r="L19" i="9"/>
  <c r="K19" i="9" s="1"/>
  <c r="L18" i="9"/>
  <c r="K31" i="9"/>
  <c r="D9" i="10"/>
  <c r="D8" i="10"/>
  <c r="J31" i="9" l="1"/>
  <c r="I33" i="9"/>
  <c r="I34" i="9" s="1"/>
  <c r="I35" i="9" s="1"/>
  <c r="F15" i="8"/>
  <c r="J22" i="9"/>
  <c r="D18" i="12"/>
  <c r="G18" i="12"/>
  <c r="C19" i="12" s="1"/>
  <c r="D17" i="11"/>
  <c r="G17" i="11"/>
  <c r="C18" i="11" s="1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M4" i="10"/>
  <c r="E10" i="10" s="1"/>
  <c r="J33" i="9" l="1"/>
  <c r="J36" i="9" s="1"/>
  <c r="G19" i="12"/>
  <c r="C20" i="12" s="1"/>
  <c r="D19" i="12"/>
  <c r="G18" i="11"/>
  <c r="C19" i="11" s="1"/>
  <c r="D18" i="11"/>
  <c r="E12" i="10"/>
  <c r="E11" i="10"/>
  <c r="J34" i="9" l="1"/>
  <c r="J35" i="9" s="1"/>
  <c r="J37" i="9" s="1"/>
  <c r="G20" i="12"/>
  <c r="C21" i="12" s="1"/>
  <c r="D20" i="12"/>
  <c r="G19" i="11"/>
  <c r="C20" i="11" s="1"/>
  <c r="D19" i="11"/>
  <c r="E24" i="10"/>
  <c r="E30" i="10"/>
  <c r="E23" i="10"/>
  <c r="E25" i="10"/>
  <c r="E22" i="10"/>
  <c r="E18" i="10"/>
  <c r="E26" i="10"/>
  <c r="E21" i="10"/>
  <c r="E20" i="10"/>
  <c r="E31" i="10"/>
  <c r="E19" i="10"/>
  <c r="E29" i="10"/>
  <c r="F17" i="10"/>
  <c r="E28" i="10"/>
  <c r="E17" i="10"/>
  <c r="E27" i="10"/>
  <c r="C17" i="10"/>
  <c r="G21" i="12" l="1"/>
  <c r="C22" i="12" s="1"/>
  <c r="D21" i="12"/>
  <c r="G20" i="11"/>
  <c r="C21" i="11" s="1"/>
  <c r="D20" i="11"/>
  <c r="F18" i="10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G17" i="10"/>
  <c r="C18" i="10" s="1"/>
  <c r="D17" i="10"/>
  <c r="G22" i="12" l="1"/>
  <c r="C23" i="12" s="1"/>
  <c r="D22" i="12"/>
  <c r="D21" i="11"/>
  <c r="G21" i="11"/>
  <c r="C22" i="11" s="1"/>
  <c r="D18" i="10"/>
  <c r="G18" i="10"/>
  <c r="C19" i="10" s="1"/>
  <c r="G23" i="12" l="1"/>
  <c r="C24" i="12" s="1"/>
  <c r="D23" i="12"/>
  <c r="G22" i="11"/>
  <c r="C23" i="11" s="1"/>
  <c r="D22" i="11"/>
  <c r="D19" i="10"/>
  <c r="G19" i="10"/>
  <c r="C20" i="10" s="1"/>
  <c r="D24" i="12" l="1"/>
  <c r="G24" i="12"/>
  <c r="C25" i="12" s="1"/>
  <c r="G23" i="11"/>
  <c r="C24" i="11" s="1"/>
  <c r="D23" i="11"/>
  <c r="D20" i="10"/>
  <c r="G20" i="10"/>
  <c r="C21" i="10" s="1"/>
  <c r="H25" i="8"/>
  <c r="H24" i="8"/>
  <c r="G24" i="8" s="1"/>
  <c r="H23" i="8"/>
  <c r="G23" i="8" s="1"/>
  <c r="H21" i="8"/>
  <c r="E18" i="9"/>
  <c r="E20" i="9"/>
  <c r="H16" i="8" s="1"/>
  <c r="G16" i="8" s="1"/>
  <c r="F31" i="9"/>
  <c r="E30" i="9"/>
  <c r="E29" i="9"/>
  <c r="E28" i="9"/>
  <c r="E27" i="9"/>
  <c r="E25" i="9"/>
  <c r="E21" i="9"/>
  <c r="E19" i="9"/>
  <c r="G25" i="12" l="1"/>
  <c r="C26" i="12" s="1"/>
  <c r="D25" i="12"/>
  <c r="G24" i="11"/>
  <c r="C25" i="11" s="1"/>
  <c r="D24" i="11"/>
  <c r="H27" i="8"/>
  <c r="G21" i="8"/>
  <c r="G27" i="8" s="1"/>
  <c r="D21" i="10"/>
  <c r="G21" i="10"/>
  <c r="C22" i="10" s="1"/>
  <c r="E17" i="9"/>
  <c r="H17" i="8"/>
  <c r="G17" i="8" s="1"/>
  <c r="E31" i="9"/>
  <c r="H15" i="8"/>
  <c r="G15" i="8" s="1"/>
  <c r="D26" i="12" l="1"/>
  <c r="G26" i="12"/>
  <c r="C27" i="12" s="1"/>
  <c r="D25" i="11"/>
  <c r="G25" i="11"/>
  <c r="C26" i="11" s="1"/>
  <c r="G22" i="10"/>
  <c r="C23" i="10" s="1"/>
  <c r="D22" i="10"/>
  <c r="H31" i="9"/>
  <c r="G31" i="9"/>
  <c r="G27" i="12" l="1"/>
  <c r="C28" i="12" s="1"/>
  <c r="D27" i="12"/>
  <c r="G26" i="11"/>
  <c r="C27" i="11" s="1"/>
  <c r="D26" i="11"/>
  <c r="G23" i="10"/>
  <c r="C24" i="10" s="1"/>
  <c r="D23" i="10"/>
  <c r="F27" i="8"/>
  <c r="F22" i="9"/>
  <c r="F33" i="9" s="1"/>
  <c r="F34" i="9" s="1"/>
  <c r="F35" i="9" s="1"/>
  <c r="E22" i="9"/>
  <c r="E33" i="9" s="1"/>
  <c r="E34" i="9" s="1"/>
  <c r="E35" i="9" s="1"/>
  <c r="G28" i="12" l="1"/>
  <c r="D28" i="12"/>
  <c r="D27" i="11"/>
  <c r="G27" i="11"/>
  <c r="C28" i="11" s="1"/>
  <c r="D24" i="10"/>
  <c r="G24" i="10"/>
  <c r="C25" i="10" s="1"/>
  <c r="G22" i="9"/>
  <c r="G33" i="9" s="1"/>
  <c r="G34" i="9" s="1"/>
  <c r="G35" i="9" s="1"/>
  <c r="D28" i="11" l="1"/>
  <c r="G28" i="11"/>
  <c r="C29" i="11" s="1"/>
  <c r="H22" i="9"/>
  <c r="H33" i="9" s="1"/>
  <c r="H36" i="9" s="1"/>
  <c r="D25" i="10"/>
  <c r="G25" i="10"/>
  <c r="C26" i="10" s="1"/>
  <c r="E18" i="8"/>
  <c r="G29" i="11" l="1"/>
  <c r="C30" i="11" s="1"/>
  <c r="D29" i="11"/>
  <c r="H34" i="9"/>
  <c r="H35" i="9" s="1"/>
  <c r="H37" i="9" s="1"/>
  <c r="F18" i="8"/>
  <c r="F29" i="8" s="1"/>
  <c r="F32" i="8" s="1"/>
  <c r="H14" i="8"/>
  <c r="L22" i="9"/>
  <c r="L33" i="9" s="1"/>
  <c r="K22" i="9"/>
  <c r="K33" i="9" s="1"/>
  <c r="K34" i="9" s="1"/>
  <c r="K35" i="9" s="1"/>
  <c r="D26" i="10"/>
  <c r="G26" i="10"/>
  <c r="C27" i="10" s="1"/>
  <c r="G30" i="11" l="1"/>
  <c r="C31" i="11" s="1"/>
  <c r="D30" i="11"/>
  <c r="L36" i="9"/>
  <c r="L34" i="9"/>
  <c r="L35" i="9" s="1"/>
  <c r="L37" i="9" s="1"/>
  <c r="H18" i="8"/>
  <c r="H29" i="8" s="1"/>
  <c r="G14" i="8"/>
  <c r="G18" i="8" s="1"/>
  <c r="G29" i="8" s="1"/>
  <c r="G30" i="8" s="1"/>
  <c r="G31" i="8" s="1"/>
  <c r="F30" i="8"/>
  <c r="F31" i="8" s="1"/>
  <c r="F33" i="8" s="1"/>
  <c r="G27" i="10"/>
  <c r="C28" i="10" s="1"/>
  <c r="D27" i="10"/>
  <c r="G31" i="11" l="1"/>
  <c r="D31" i="11"/>
  <c r="H32" i="8"/>
  <c r="H30" i="8"/>
  <c r="H31" i="8" s="1"/>
  <c r="H33" i="8" s="1"/>
  <c r="D28" i="10"/>
  <c r="G28" i="10"/>
  <c r="C29" i="10" s="1"/>
  <c r="D29" i="10" l="1"/>
  <c r="G29" i="10"/>
  <c r="C30" i="10" s="1"/>
  <c r="G30" i="10" l="1"/>
  <c r="C31" i="10" s="1"/>
  <c r="D30" i="10"/>
  <c r="G31" i="10" l="1"/>
  <c r="D31" i="10"/>
  <c r="E27" i="8" l="1"/>
  <c r="E29" i="8" s="1"/>
  <c r="E30" i="8" s="1"/>
  <c r="E31" i="8" s="1"/>
</calcChain>
</file>

<file path=xl/sharedStrings.xml><?xml version="1.0" encoding="utf-8"?>
<sst xmlns="http://schemas.openxmlformats.org/spreadsheetml/2006/main" count="213" uniqueCount="71">
  <si>
    <t>Lisa 3 üürilepingule nr Ü14235/18</t>
  </si>
  <si>
    <t>Üürnik</t>
  </si>
  <si>
    <t>Rahandusministeerium</t>
  </si>
  <si>
    <t>Üüripinna aadress</t>
  </si>
  <si>
    <t>Rüütli tn 25, Paide linn</t>
  </si>
  <si>
    <t>Üüripind kokku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</si>
  <si>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</si>
  <si>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Territoorium</t>
  </si>
  <si>
    <r>
      <t>m</t>
    </r>
    <r>
      <rPr>
        <vertAlign val="superscript"/>
        <sz val="11"/>
        <color indexed="8"/>
        <rFont val="Times New Roman"/>
        <family val="1"/>
        <charset val="186"/>
      </rPr>
      <t>2</t>
    </r>
  </si>
  <si>
    <t>01.01.2024 - 30.06.2024</t>
  </si>
  <si>
    <t xml:space="preserve">Üüriteenused ja üür  </t>
  </si>
  <si>
    <r>
      <t>EUR/m</t>
    </r>
    <r>
      <rPr>
        <b/>
        <vertAlign val="superscript"/>
        <sz val="11"/>
        <rFont val="Times New Roman"/>
        <family val="1"/>
      </rPr>
      <t>2</t>
    </r>
  </si>
  <si>
    <t>summa kuus</t>
  </si>
  <si>
    <t xml:space="preserve">Muutmise alus </t>
  </si>
  <si>
    <t>Märkused</t>
  </si>
  <si>
    <t xml:space="preserve">Kapitalikomponent </t>
  </si>
  <si>
    <t>ei indekseerita</t>
  </si>
  <si>
    <t xml:space="preserve">Remonttööd </t>
  </si>
  <si>
    <t>Kinnisvara haldamine (haldusteenus)</t>
  </si>
  <si>
    <t xml:space="preserve"> indekseeritakse, 31.dets THI, max 3%</t>
  </si>
  <si>
    <t>Tehnohooldus</t>
  </si>
  <si>
    <t>Omanikukohustused</t>
  </si>
  <si>
    <t>ÜÜR KOKKU</t>
  </si>
  <si>
    <t>Kõrvalteenused ja kõrvalteenuste tasud</t>
  </si>
  <si>
    <t>Heakord</t>
  </si>
  <si>
    <t>tarbimise muutus, hinna muutus</t>
  </si>
  <si>
    <t>kõrvalteenuste eest tasumine tegeliku kulu alusel, esitatud kuluprognoos</t>
  </si>
  <si>
    <t>Tarbimisteenused</t>
  </si>
  <si>
    <t>Elektrienergia</t>
  </si>
  <si>
    <t>tarbimise ja teenuse hinna muutus</t>
  </si>
  <si>
    <t>Küte (soojusenergia)</t>
  </si>
  <si>
    <t>Vesi ja kanalisatsioon</t>
  </si>
  <si>
    <t>Tugiteenused (710-720, 740)</t>
  </si>
  <si>
    <t>tarbimise muutus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</si>
  <si>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</si>
  <si>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</si>
  <si>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</si>
  <si>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</si>
  <si>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</si>
  <si>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6 kuud</t>
  </si>
  <si>
    <t>ÜÜR JA KÕRVALTEENUSTE TASUD KOOS KÄIBEMAKSUGA (perioodil)</t>
  </si>
  <si>
    <t>Üürileandja:</t>
  </si>
  <si>
    <t>Üürnik:</t>
  </si>
  <si>
    <t>(allkirjastatud digitaalselt)</t>
  </si>
  <si>
    <t>olemasolev üüripind lepingus</t>
  </si>
  <si>
    <t>üüripinna vähendamine</t>
  </si>
  <si>
    <r>
      <t>EUR/m</t>
    </r>
    <r>
      <rPr>
        <b/>
        <vertAlign val="superscript"/>
        <sz val="11"/>
        <color indexed="23"/>
        <rFont val="Times New Roman"/>
        <family val="1"/>
      </rPr>
      <t>2</t>
    </r>
  </si>
  <si>
    <t>Üüripind</t>
  </si>
  <si>
    <t>Kapitalikomponendi annuiteetmaksegraafik - Rüütli tn 25, Paide linn</t>
  </si>
  <si>
    <t>RAM</t>
  </si>
  <si>
    <t>Kokku:</t>
  </si>
  <si>
    <t>Maksete algus</t>
  </si>
  <si>
    <t>Maksete arv</t>
  </si>
  <si>
    <t>kuud</t>
  </si>
  <si>
    <t>Kinnistu jääkmaksumus</t>
  </si>
  <si>
    <t>EUR (km-ta)</t>
  </si>
  <si>
    <t>Üürniku osakaal</t>
  </si>
  <si>
    <t>Kapitali algväärtus</t>
  </si>
  <si>
    <t>Kapitali lõppväärtus</t>
  </si>
  <si>
    <t>Kapitali tulumäär 2017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</si>
  <si>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</si>
  <si>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</si>
  <si>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</si>
  <si>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</si>
  <si>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</si>
  <si>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</si>
  <si>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</si>
  <si>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 ja kõrvalteenuste tasu 01.07.2023 - 30.06.2024</t>
  </si>
  <si>
    <t>üüripinna täpsustamine</t>
  </si>
  <si>
    <t>01.07.2023 - 31.12.2023</t>
  </si>
  <si>
    <t>indekseerimine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</si>
</sst>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</numFmts>
  <fonts count="37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sz val="11"/>
      <name val="Calibri"/>
      <family val="2"/>
    </font>
    <font>
      <sz val="11"/>
      <name val="Times New Roman"/>
      <family val="1"/>
      <charset val="186"/>
    </font>
    <font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vertAlign val="superscript"/>
      <sz val="11"/>
      <name val="Times New Roman"/>
      <family val="1"/>
    </font>
    <font>
      <b/>
      <vertAlign val="superscript"/>
      <sz val="11"/>
      <color indexed="8"/>
      <name val="Times New Roman"/>
      <family val="1"/>
      <charset val="186"/>
    </font>
    <font>
      <b/>
      <vertAlign val="superscript"/>
      <sz val="11"/>
      <color indexed="23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 tint="0.499984740745262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1" tint="0.499984740745262"/>
      <name val="Times New Roman"/>
      <family val="1"/>
    </font>
    <font>
      <i/>
      <sz val="11"/>
      <color theme="1" tint="0.499984740745262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i/>
      <sz val="9"/>
      <color theme="0" tint="-0.499984740745262"/>
      <name val="Calibri"/>
      <family val="2"/>
    </font>
    <font>
      <sz val="11"/>
      <color theme="0" tint="-0.499984740745262"/>
      <name val="Calibri"/>
      <family val="2"/>
    </font>
    <font>
      <i/>
      <sz val="9"/>
      <name val="Calibri"/>
      <family val="2"/>
    </font>
    <font>
      <b/>
      <sz val="1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9" fontId="10" fillId="0" borderId="0" applyFont="0" applyFill="0" applyBorder="0" applyAlignment="0" applyProtection="0"/>
  </cellStyleXfs>
  <cellXfs count="237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15" fillId="0" borderId="1" xfId="0" applyFont="1" applyBorder="1"/>
    <xf numFmtId="0" fontId="15" fillId="0" borderId="0" xfId="0" applyFont="1"/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/>
    <xf numFmtId="4" fontId="2" fillId="2" borderId="5" xfId="0" applyNumberFormat="1" applyFont="1" applyFill="1" applyBorder="1" applyAlignment="1">
      <alignment horizontal="right"/>
    </xf>
    <xf numFmtId="0" fontId="13" fillId="2" borderId="7" xfId="0" applyFont="1" applyFill="1" applyBorder="1"/>
    <xf numFmtId="0" fontId="15" fillId="3" borderId="8" xfId="0" applyFont="1" applyFill="1" applyBorder="1" applyAlignment="1">
      <alignment horizontal="center"/>
    </xf>
    <xf numFmtId="0" fontId="15" fillId="3" borderId="0" xfId="0" applyFont="1" applyFill="1"/>
    <xf numFmtId="0" fontId="13" fillId="3" borderId="9" xfId="0" applyFont="1" applyFill="1" applyBorder="1"/>
    <xf numFmtId="0" fontId="15" fillId="2" borderId="5" xfId="0" applyFont="1" applyFill="1" applyBorder="1" applyAlignment="1">
      <alignment horizontal="left"/>
    </xf>
    <xf numFmtId="0" fontId="15" fillId="2" borderId="7" xfId="0" applyFont="1" applyFill="1" applyBorder="1" applyAlignment="1">
      <alignment horizontal="center"/>
    </xf>
    <xf numFmtId="0" fontId="15" fillId="4" borderId="10" xfId="0" applyFont="1" applyFill="1" applyBorder="1" applyAlignment="1">
      <alignment horizontal="left"/>
    </xf>
    <xf numFmtId="0" fontId="15" fillId="4" borderId="11" xfId="0" applyFont="1" applyFill="1" applyBorder="1"/>
    <xf numFmtId="0" fontId="13" fillId="4" borderId="12" xfId="0" applyFont="1" applyFill="1" applyBorder="1"/>
    <xf numFmtId="0" fontId="15" fillId="0" borderId="0" xfId="0" applyFont="1" applyAlignment="1">
      <alignment horizontal="left"/>
    </xf>
    <xf numFmtId="4" fontId="15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left"/>
    </xf>
    <xf numFmtId="0" fontId="13" fillId="0" borderId="13" xfId="0" applyFont="1" applyBorder="1"/>
    <xf numFmtId="0" fontId="15" fillId="2" borderId="14" xfId="0" applyFont="1" applyFill="1" applyBorder="1" applyAlignment="1">
      <alignment horizontal="center" wrapText="1"/>
    </xf>
    <xf numFmtId="4" fontId="15" fillId="2" borderId="15" xfId="0" applyNumberFormat="1" applyFont="1" applyFill="1" applyBorder="1" applyAlignment="1">
      <alignment horizontal="right"/>
    </xf>
    <xf numFmtId="0" fontId="13" fillId="0" borderId="5" xfId="0" applyFont="1" applyBorder="1" applyAlignment="1">
      <alignment horizontal="center"/>
    </xf>
    <xf numFmtId="0" fontId="15" fillId="2" borderId="17" xfId="0" applyFont="1" applyFill="1" applyBorder="1"/>
    <xf numFmtId="0" fontId="13" fillId="0" borderId="18" xfId="0" applyFont="1" applyBorder="1"/>
    <xf numFmtId="0" fontId="13" fillId="0" borderId="19" xfId="0" applyFont="1" applyBorder="1"/>
    <xf numFmtId="0" fontId="15" fillId="2" borderId="20" xfId="0" applyFont="1" applyFill="1" applyBorder="1" applyAlignment="1">
      <alignment horizontal="center" wrapText="1"/>
    </xf>
    <xf numFmtId="0" fontId="16" fillId="0" borderId="0" xfId="0" applyFont="1"/>
    <xf numFmtId="4" fontId="15" fillId="3" borderId="15" xfId="0" applyNumberFormat="1" applyFont="1" applyFill="1" applyBorder="1" applyAlignment="1">
      <alignment horizontal="right"/>
    </xf>
    <xf numFmtId="9" fontId="13" fillId="0" borderId="0" xfId="2" applyFont="1"/>
    <xf numFmtId="1" fontId="13" fillId="0" borderId="0" xfId="0" applyNumberFormat="1" applyFont="1"/>
    <xf numFmtId="0" fontId="17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165" fontId="15" fillId="0" borderId="0" xfId="0" applyNumberFormat="1" applyFont="1"/>
    <xf numFmtId="0" fontId="13" fillId="3" borderId="13" xfId="0" applyFont="1" applyFill="1" applyBorder="1"/>
    <xf numFmtId="0" fontId="13" fillId="3" borderId="6" xfId="0" applyFont="1" applyFill="1" applyBorder="1"/>
    <xf numFmtId="3" fontId="13" fillId="0" borderId="0" xfId="0" applyNumberFormat="1" applyFont="1"/>
    <xf numFmtId="2" fontId="13" fillId="0" borderId="0" xfId="0" applyNumberFormat="1" applyFont="1"/>
    <xf numFmtId="0" fontId="11" fillId="3" borderId="0" xfId="1" applyFill="1"/>
    <xf numFmtId="0" fontId="18" fillId="5" borderId="0" xfId="1" applyFont="1" applyFill="1" applyAlignment="1">
      <alignment horizontal="right"/>
    </xf>
    <xf numFmtId="0" fontId="3" fillId="5" borderId="0" xfId="1" applyFont="1" applyFill="1"/>
    <xf numFmtId="0" fontId="3" fillId="5" borderId="0" xfId="1" applyFont="1" applyFill="1" applyAlignment="1">
      <alignment horizontal="right"/>
    </xf>
    <xf numFmtId="0" fontId="19" fillId="5" borderId="0" xfId="1" applyFont="1" applyFill="1"/>
    <xf numFmtId="0" fontId="20" fillId="5" borderId="0" xfId="1" applyFont="1" applyFill="1"/>
    <xf numFmtId="4" fontId="11" fillId="5" borderId="0" xfId="1" applyNumberFormat="1" applyFill="1"/>
    <xf numFmtId="0" fontId="11" fillId="6" borderId="21" xfId="1" applyFill="1" applyBorder="1"/>
    <xf numFmtId="0" fontId="11" fillId="5" borderId="22" xfId="1" applyFill="1" applyBorder="1"/>
    <xf numFmtId="0" fontId="0" fillId="3" borderId="22" xfId="0" applyFill="1" applyBorder="1"/>
    <xf numFmtId="167" fontId="11" fillId="6" borderId="22" xfId="1" applyNumberFormat="1" applyFill="1" applyBorder="1"/>
    <xf numFmtId="0" fontId="11" fillId="6" borderId="23" xfId="1" applyFill="1" applyBorder="1"/>
    <xf numFmtId="0" fontId="11" fillId="6" borderId="24" xfId="1" applyFill="1" applyBorder="1"/>
    <xf numFmtId="0" fontId="11" fillId="5" borderId="0" xfId="1" applyFill="1"/>
    <xf numFmtId="0" fontId="0" fillId="3" borderId="0" xfId="0" applyFill="1"/>
    <xf numFmtId="0" fontId="11" fillId="6" borderId="0" xfId="1" applyFill="1"/>
    <xf numFmtId="0" fontId="11" fillId="6" borderId="25" xfId="1" applyFill="1" applyBorder="1"/>
    <xf numFmtId="10" fontId="11" fillId="6" borderId="0" xfId="2" applyNumberFormat="1" applyFont="1" applyFill="1" applyBorder="1"/>
    <xf numFmtId="0" fontId="11" fillId="6" borderId="19" xfId="1" applyFill="1" applyBorder="1"/>
    <xf numFmtId="0" fontId="11" fillId="5" borderId="26" xfId="1" applyFill="1" applyBorder="1"/>
    <xf numFmtId="0" fontId="0" fillId="3" borderId="26" xfId="0" applyFill="1" applyBorder="1"/>
    <xf numFmtId="166" fontId="11" fillId="6" borderId="26" xfId="1" applyNumberFormat="1" applyFill="1" applyBorder="1"/>
    <xf numFmtId="0" fontId="11" fillId="6" borderId="20" xfId="1" applyFill="1" applyBorder="1"/>
    <xf numFmtId="0" fontId="21" fillId="3" borderId="0" xfId="1" applyFont="1" applyFill="1"/>
    <xf numFmtId="166" fontId="11" fillId="6" borderId="0" xfId="1" applyNumberFormat="1" applyFill="1"/>
    <xf numFmtId="0" fontId="22" fillId="5" borderId="39" xfId="1" applyFont="1" applyFill="1" applyBorder="1" applyAlignment="1">
      <alignment horizontal="right"/>
    </xf>
    <xf numFmtId="167" fontId="23" fillId="5" borderId="0" xfId="1" applyNumberFormat="1" applyFont="1" applyFill="1"/>
    <xf numFmtId="168" fontId="11" fillId="5" borderId="0" xfId="1" applyNumberFormat="1" applyFill="1"/>
    <xf numFmtId="4" fontId="11" fillId="6" borderId="0" xfId="1" applyNumberFormat="1" applyFill="1"/>
    <xf numFmtId="0" fontId="12" fillId="3" borderId="0" xfId="0" applyFont="1" applyFill="1" applyProtection="1">
      <protection hidden="1"/>
    </xf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0" fontId="24" fillId="7" borderId="0" xfId="0" applyFont="1" applyFill="1" applyProtection="1">
      <protection hidden="1"/>
    </xf>
    <xf numFmtId="0" fontId="0" fillId="7" borderId="0" xfId="0" applyFill="1"/>
    <xf numFmtId="169" fontId="10" fillId="7" borderId="0" xfId="2" applyNumberFormat="1" applyFont="1" applyFill="1"/>
    <xf numFmtId="0" fontId="12" fillId="7" borderId="0" xfId="0" applyFont="1" applyFill="1" applyProtection="1">
      <protection hidden="1"/>
    </xf>
    <xf numFmtId="167" fontId="0" fillId="3" borderId="0" xfId="0" applyNumberFormat="1" applyFill="1"/>
    <xf numFmtId="168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3" fontId="11" fillId="6" borderId="0" xfId="1" applyNumberFormat="1" applyFill="1"/>
    <xf numFmtId="3" fontId="25" fillId="0" borderId="0" xfId="0" applyNumberFormat="1" applyFont="1" applyAlignment="1">
      <alignment horizontal="right"/>
    </xf>
    <xf numFmtId="4" fontId="25" fillId="0" borderId="0" xfId="0" applyNumberFormat="1" applyFont="1" applyAlignment="1">
      <alignment horizontal="left"/>
    </xf>
    <xf numFmtId="3" fontId="4" fillId="0" borderId="0" xfId="0" applyNumberFormat="1" applyFont="1"/>
    <xf numFmtId="4" fontId="4" fillId="0" borderId="0" xfId="0" applyNumberFormat="1" applyFont="1"/>
    <xf numFmtId="0" fontId="25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25" fillId="0" borderId="1" xfId="0" applyFont="1" applyBorder="1"/>
    <xf numFmtId="0" fontId="26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0" fontId="25" fillId="0" borderId="0" xfId="0" applyFont="1"/>
    <xf numFmtId="0" fontId="25" fillId="0" borderId="0" xfId="0" applyFont="1" applyAlignment="1">
      <alignment horizontal="right"/>
    </xf>
    <xf numFmtId="4" fontId="27" fillId="4" borderId="27" xfId="0" applyNumberFormat="1" applyFont="1" applyFill="1" applyBorder="1" applyAlignment="1">
      <alignment horizontal="right"/>
    </xf>
    <xf numFmtId="4" fontId="27" fillId="4" borderId="28" xfId="0" applyNumberFormat="1" applyFont="1" applyFill="1" applyBorder="1" applyAlignment="1">
      <alignment horizontal="right"/>
    </xf>
    <xf numFmtId="4" fontId="13" fillId="0" borderId="4" xfId="0" applyNumberFormat="1" applyFont="1" applyBorder="1" applyAlignment="1">
      <alignment vertical="center" wrapText="1"/>
    </xf>
    <xf numFmtId="4" fontId="6" fillId="0" borderId="29" xfId="0" applyNumberFormat="1" applyFont="1" applyBorder="1" applyAlignment="1">
      <alignment wrapText="1"/>
    </xf>
    <xf numFmtId="0" fontId="14" fillId="0" borderId="0" xfId="0" applyFont="1" applyAlignment="1">
      <alignment wrapText="1"/>
    </xf>
    <xf numFmtId="14" fontId="11" fillId="3" borderId="0" xfId="1" applyNumberFormat="1" applyFill="1"/>
    <xf numFmtId="0" fontId="0" fillId="7" borderId="0" xfId="0" applyFill="1" applyProtection="1">
      <protection locked="0" hidden="1"/>
    </xf>
    <xf numFmtId="164" fontId="0" fillId="7" borderId="0" xfId="0" applyNumberFormat="1" applyFill="1" applyProtection="1">
      <protection hidden="1"/>
    </xf>
    <xf numFmtId="0" fontId="28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4" fontId="13" fillId="0" borderId="4" xfId="0" applyNumberFormat="1" applyFont="1" applyBorder="1" applyAlignment="1">
      <alignment horizontal="center" vertical="center" wrapText="1"/>
    </xf>
    <xf numFmtId="164" fontId="0" fillId="3" borderId="0" xfId="0" applyNumberFormat="1" applyFill="1" applyProtection="1">
      <protection locked="0" hidden="1"/>
    </xf>
    <xf numFmtId="2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horizontal="right"/>
    </xf>
    <xf numFmtId="164" fontId="12" fillId="7" borderId="0" xfId="0" applyNumberFormat="1" applyFont="1" applyFill="1" applyProtection="1">
      <protection hidden="1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4" fontId="6" fillId="0" borderId="4" xfId="0" applyNumberFormat="1" applyFont="1" applyBorder="1" applyAlignment="1">
      <alignment horizontal="right" wrapText="1"/>
    </xf>
    <xf numFmtId="4" fontId="2" fillId="2" borderId="7" xfId="0" applyNumberFormat="1" applyFont="1" applyFill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2" fillId="2" borderId="4" xfId="0" applyNumberFormat="1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4" fontId="2" fillId="0" borderId="9" xfId="0" applyNumberFormat="1" applyFont="1" applyBorder="1" applyAlignment="1">
      <alignment horizontal="right"/>
    </xf>
    <xf numFmtId="4" fontId="6" fillId="0" borderId="8" xfId="0" applyNumberFormat="1" applyFont="1" applyBorder="1" applyAlignment="1">
      <alignment horizontal="right"/>
    </xf>
    <xf numFmtId="4" fontId="2" fillId="0" borderId="8" xfId="0" applyNumberFormat="1" applyFont="1" applyBorder="1"/>
    <xf numFmtId="4" fontId="2" fillId="0" borderId="27" xfId="0" applyNumberFormat="1" applyFont="1" applyBorder="1"/>
    <xf numFmtId="4" fontId="2" fillId="0" borderId="28" xfId="0" applyNumberFormat="1" applyFont="1" applyBorder="1"/>
    <xf numFmtId="4" fontId="29" fillId="0" borderId="4" xfId="0" applyNumberFormat="1" applyFont="1" applyBorder="1" applyAlignment="1">
      <alignment vertical="center" wrapText="1"/>
    </xf>
    <xf numFmtId="4" fontId="29" fillId="0" borderId="29" xfId="0" applyNumberFormat="1" applyFont="1" applyBorder="1" applyAlignment="1">
      <alignment vertical="center" wrapText="1"/>
    </xf>
    <xf numFmtId="0" fontId="26" fillId="0" borderId="1" xfId="0" applyFont="1" applyBorder="1"/>
    <xf numFmtId="0" fontId="27" fillId="2" borderId="30" xfId="0" applyFont="1" applyFill="1" applyBorder="1" applyAlignment="1">
      <alignment horizontal="center"/>
    </xf>
    <xf numFmtId="0" fontId="27" fillId="2" borderId="31" xfId="0" applyFont="1" applyFill="1" applyBorder="1" applyAlignment="1">
      <alignment horizontal="center"/>
    </xf>
    <xf numFmtId="4" fontId="29" fillId="0" borderId="4" xfId="0" applyNumberFormat="1" applyFont="1" applyBorder="1" applyAlignment="1">
      <alignment horizontal="right" wrapText="1"/>
    </xf>
    <xf numFmtId="4" fontId="29" fillId="0" borderId="29" xfId="0" applyNumberFormat="1" applyFont="1" applyBorder="1" applyAlignment="1">
      <alignment wrapText="1"/>
    </xf>
    <xf numFmtId="4" fontId="27" fillId="2" borderId="5" xfId="0" applyNumberFormat="1" applyFont="1" applyFill="1" applyBorder="1" applyAlignment="1">
      <alignment horizontal="right"/>
    </xf>
    <xf numFmtId="4" fontId="27" fillId="2" borderId="7" xfId="0" applyNumberFormat="1" applyFont="1" applyFill="1" applyBorder="1" applyAlignment="1">
      <alignment horizontal="right"/>
    </xf>
    <xf numFmtId="4" fontId="27" fillId="0" borderId="8" xfId="0" applyNumberFormat="1" applyFont="1" applyBorder="1" applyAlignment="1">
      <alignment horizontal="right"/>
    </xf>
    <xf numFmtId="4" fontId="27" fillId="0" borderId="7" xfId="0" applyNumberFormat="1" applyFont="1" applyBorder="1" applyAlignment="1">
      <alignment horizontal="right"/>
    </xf>
    <xf numFmtId="4" fontId="27" fillId="2" borderId="4" xfId="0" applyNumberFormat="1" applyFont="1" applyFill="1" applyBorder="1" applyAlignment="1">
      <alignment horizontal="center"/>
    </xf>
    <xf numFmtId="0" fontId="27" fillId="2" borderId="32" xfId="0" applyFont="1" applyFill="1" applyBorder="1" applyAlignment="1">
      <alignment horizontal="center"/>
    </xf>
    <xf numFmtId="4" fontId="27" fillId="0" borderId="9" xfId="0" applyNumberFormat="1" applyFont="1" applyBorder="1" applyAlignment="1">
      <alignment horizontal="right"/>
    </xf>
    <xf numFmtId="4" fontId="29" fillId="0" borderId="8" xfId="0" applyNumberFormat="1" applyFont="1" applyBorder="1" applyAlignment="1">
      <alignment horizontal="right"/>
    </xf>
    <xf numFmtId="4" fontId="27" fillId="0" borderId="8" xfId="0" applyNumberFormat="1" applyFont="1" applyBorder="1"/>
    <xf numFmtId="4" fontId="27" fillId="0" borderId="27" xfId="0" applyNumberFormat="1" applyFont="1" applyBorder="1"/>
    <xf numFmtId="4" fontId="27" fillId="0" borderId="28" xfId="0" applyNumberFormat="1" applyFont="1" applyBorder="1"/>
    <xf numFmtId="0" fontId="26" fillId="0" borderId="1" xfId="0" applyFont="1" applyBorder="1" applyAlignment="1">
      <alignment horizontal="right"/>
    </xf>
    <xf numFmtId="4" fontId="6" fillId="0" borderId="26" xfId="0" applyNumberFormat="1" applyFont="1" applyBorder="1" applyAlignment="1">
      <alignment wrapText="1"/>
    </xf>
    <xf numFmtId="4" fontId="2" fillId="2" borderId="6" xfId="0" applyNumberFormat="1" applyFont="1" applyFill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" fontId="29" fillId="0" borderId="6" xfId="0" applyNumberFormat="1" applyFont="1" applyBorder="1" applyAlignment="1">
      <alignment vertical="center" wrapText="1"/>
    </xf>
    <xf numFmtId="4" fontId="29" fillId="0" borderId="26" xfId="0" applyNumberFormat="1" applyFont="1" applyBorder="1" applyAlignment="1">
      <alignment vertical="center" wrapText="1"/>
    </xf>
    <xf numFmtId="4" fontId="27" fillId="4" borderId="38" xfId="0" applyNumberFormat="1" applyFont="1" applyFill="1" applyBorder="1" applyAlignment="1">
      <alignment horizontal="right"/>
    </xf>
    <xf numFmtId="164" fontId="4" fillId="0" borderId="22" xfId="0" applyNumberFormat="1" applyFont="1" applyBorder="1" applyAlignment="1">
      <alignment horizontal="right"/>
    </xf>
    <xf numFmtId="0" fontId="15" fillId="0" borderId="26" xfId="0" applyFont="1" applyBorder="1"/>
    <xf numFmtId="0" fontId="13" fillId="0" borderId="26" xfId="0" applyFont="1" applyBorder="1"/>
    <xf numFmtId="4" fontId="6" fillId="0" borderId="37" xfId="0" applyNumberFormat="1" applyFont="1" applyBorder="1" applyAlignment="1">
      <alignment wrapText="1"/>
    </xf>
    <xf numFmtId="4" fontId="29" fillId="0" borderId="35" xfId="0" applyNumberFormat="1" applyFont="1" applyBorder="1" applyAlignment="1">
      <alignment vertical="center" wrapText="1"/>
    </xf>
    <xf numFmtId="4" fontId="29" fillId="0" borderId="37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wrapText="1"/>
    </xf>
    <xf numFmtId="4" fontId="6" fillId="0" borderId="6" xfId="0" applyNumberFormat="1" applyFont="1" applyBorder="1" applyAlignment="1">
      <alignment wrapText="1"/>
    </xf>
    <xf numFmtId="0" fontId="29" fillId="0" borderId="0" xfId="0" applyFont="1" applyAlignment="1">
      <alignment horizontal="right"/>
    </xf>
    <xf numFmtId="0" fontId="26" fillId="0" borderId="0" xfId="0" applyFont="1"/>
    <xf numFmtId="164" fontId="4" fillId="0" borderId="6" xfId="0" applyNumberFormat="1" applyFont="1" applyBorder="1" applyAlignment="1">
      <alignment horizontal="right"/>
    </xf>
    <xf numFmtId="0" fontId="25" fillId="0" borderId="6" xfId="0" applyFont="1" applyBorder="1"/>
    <xf numFmtId="0" fontId="15" fillId="0" borderId="40" xfId="0" applyFont="1" applyBorder="1"/>
    <xf numFmtId="0" fontId="15" fillId="2" borderId="30" xfId="0" applyFont="1" applyFill="1" applyBorder="1" applyAlignment="1">
      <alignment horizontal="center" wrapText="1"/>
    </xf>
    <xf numFmtId="4" fontId="15" fillId="3" borderId="4" xfId="0" applyNumberFormat="1" applyFont="1" applyFill="1" applyBorder="1" applyAlignment="1">
      <alignment horizontal="right"/>
    </xf>
    <xf numFmtId="4" fontId="6" fillId="0" borderId="35" xfId="0" applyNumberFormat="1" applyFont="1" applyBorder="1" applyAlignment="1">
      <alignment wrapText="1"/>
    </xf>
    <xf numFmtId="4" fontId="29" fillId="0" borderId="36" xfId="0" applyNumberFormat="1" applyFont="1" applyBorder="1" applyAlignment="1">
      <alignment vertical="center" wrapText="1"/>
    </xf>
    <xf numFmtId="4" fontId="15" fillId="4" borderId="42" xfId="0" applyNumberFormat="1" applyFont="1" applyFill="1" applyBorder="1" applyAlignment="1">
      <alignment horizontal="right"/>
    </xf>
    <xf numFmtId="3" fontId="0" fillId="3" borderId="0" xfId="0" applyNumberFormat="1" applyFill="1"/>
    <xf numFmtId="4" fontId="6" fillId="0" borderId="15" xfId="0" applyNumberFormat="1" applyFont="1" applyBorder="1" applyAlignment="1">
      <alignment wrapText="1"/>
    </xf>
    <xf numFmtId="4" fontId="29" fillId="3" borderId="4" xfId="0" applyNumberFormat="1" applyFont="1" applyFill="1" applyBorder="1" applyAlignment="1">
      <alignment vertical="center" wrapText="1"/>
    </xf>
    <xf numFmtId="4" fontId="29" fillId="3" borderId="6" xfId="0" applyNumberFormat="1" applyFont="1" applyFill="1" applyBorder="1" applyAlignment="1">
      <alignment vertical="center" wrapText="1"/>
    </xf>
    <xf numFmtId="0" fontId="29" fillId="0" borderId="33" xfId="0" applyFont="1" applyBorder="1" applyAlignment="1">
      <alignment horizontal="right"/>
    </xf>
    <xf numFmtId="4" fontId="6" fillId="0" borderId="20" xfId="0" applyNumberFormat="1" applyFont="1" applyBorder="1" applyAlignment="1">
      <alignment wrapText="1"/>
    </xf>
    <xf numFmtId="4" fontId="2" fillId="2" borderId="15" xfId="0" applyNumberFormat="1" applyFont="1" applyFill="1" applyBorder="1" applyAlignment="1">
      <alignment horizontal="center"/>
    </xf>
    <xf numFmtId="4" fontId="6" fillId="0" borderId="7" xfId="0" applyNumberFormat="1" applyFont="1" applyBorder="1" applyAlignment="1">
      <alignment wrapText="1"/>
    </xf>
    <xf numFmtId="4" fontId="6" fillId="0" borderId="43" xfId="0" applyNumberFormat="1" applyFont="1" applyBorder="1" applyAlignment="1">
      <alignment wrapText="1"/>
    </xf>
    <xf numFmtId="0" fontId="15" fillId="0" borderId="24" xfId="0" applyFont="1" applyBorder="1"/>
    <xf numFmtId="0" fontId="2" fillId="2" borderId="3" xfId="0" applyFont="1" applyFill="1" applyBorder="1" applyAlignment="1">
      <alignment horizontal="center"/>
    </xf>
    <xf numFmtId="4" fontId="32" fillId="0" borderId="43" xfId="0" applyNumberFormat="1" applyFont="1" applyBorder="1" applyAlignment="1">
      <alignment wrapText="1"/>
    </xf>
    <xf numFmtId="4" fontId="32" fillId="0" borderId="29" xfId="0" applyNumberFormat="1" applyFont="1" applyBorder="1" applyAlignment="1">
      <alignment vertical="center" wrapText="1"/>
    </xf>
    <xf numFmtId="167" fontId="33" fillId="5" borderId="0" xfId="1" applyNumberFormat="1" applyFont="1" applyFill="1"/>
    <xf numFmtId="0" fontId="34" fillId="5" borderId="0" xfId="1" applyFont="1" applyFill="1"/>
    <xf numFmtId="4" fontId="34" fillId="5" borderId="0" xfId="1" applyNumberFormat="1" applyFont="1" applyFill="1"/>
    <xf numFmtId="168" fontId="34" fillId="5" borderId="0" xfId="1" applyNumberFormat="1" applyFont="1" applyFill="1"/>
    <xf numFmtId="167" fontId="35" fillId="5" borderId="0" xfId="1" applyNumberFormat="1" applyFont="1" applyFill="1"/>
    <xf numFmtId="4" fontId="3" fillId="5" borderId="0" xfId="1" applyNumberFormat="1" applyFont="1" applyFill="1"/>
    <xf numFmtId="168" fontId="3" fillId="5" borderId="0" xfId="1" applyNumberFormat="1" applyFont="1" applyFill="1"/>
    <xf numFmtId="0" fontId="25" fillId="0" borderId="18" xfId="0" applyFont="1" applyBorder="1" applyAlignment="1">
      <alignment horizontal="right"/>
    </xf>
    <xf numFmtId="164" fontId="4" fillId="0" borderId="18" xfId="0" applyNumberFormat="1" applyFont="1" applyBorder="1" applyAlignment="1">
      <alignment horizontal="right"/>
    </xf>
    <xf numFmtId="0" fontId="25" fillId="0" borderId="18" xfId="0" applyFont="1" applyBorder="1"/>
    <xf numFmtId="0" fontId="25" fillId="0" borderId="26" xfId="0" applyFont="1" applyBorder="1" applyAlignment="1">
      <alignment horizontal="right"/>
    </xf>
    <xf numFmtId="164" fontId="4" fillId="0" borderId="26" xfId="0" applyNumberFormat="1" applyFont="1" applyBorder="1" applyAlignment="1">
      <alignment horizontal="right"/>
    </xf>
    <xf numFmtId="0" fontId="25" fillId="0" borderId="26" xfId="0" applyFont="1" applyBorder="1"/>
    <xf numFmtId="164" fontId="36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 wrapText="1"/>
    </xf>
    <xf numFmtId="4" fontId="13" fillId="0" borderId="35" xfId="0" applyNumberFormat="1" applyFont="1" applyBorder="1" applyAlignment="1">
      <alignment horizontal="center" vertical="center" wrapText="1"/>
    </xf>
    <xf numFmtId="4" fontId="13" fillId="0" borderId="36" xfId="0" applyNumberFormat="1" applyFont="1" applyBorder="1" applyAlignment="1">
      <alignment horizontal="center" vertical="center" wrapText="1"/>
    </xf>
    <xf numFmtId="4" fontId="13" fillId="0" borderId="37" xfId="0" applyNumberFormat="1" applyFont="1" applyBorder="1" applyAlignment="1">
      <alignment horizontal="center" vertical="center" wrapText="1"/>
    </xf>
    <xf numFmtId="0" fontId="13" fillId="0" borderId="13" xfId="0" applyFont="1" applyBorder="1"/>
    <xf numFmtId="0" fontId="13" fillId="0" borderId="6" xfId="0" applyFont="1" applyBorder="1"/>
    <xf numFmtId="164" fontId="4" fillId="0" borderId="40" xfId="0" applyNumberFormat="1" applyFont="1" applyBorder="1" applyAlignment="1">
      <alignment horizontal="center"/>
    </xf>
    <xf numFmtId="164" fontId="4" fillId="0" borderId="38" xfId="0" applyNumberFormat="1" applyFont="1" applyBorder="1" applyAlignment="1">
      <alignment horizontal="center"/>
    </xf>
    <xf numFmtId="0" fontId="25" fillId="0" borderId="41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15" fillId="0" borderId="0" xfId="0" applyFont="1" applyAlignment="1">
      <alignment horizontal="left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1" xfId="0" applyFont="1" applyBorder="1"/>
    <xf numFmtId="4" fontId="1" fillId="0" borderId="35" xfId="0" applyNumberFormat="1" applyFont="1" applyBorder="1" applyAlignment="1">
      <alignment horizontal="center" vertical="center" wrapText="1"/>
    </xf>
    <xf numFmtId="4" fontId="1" fillId="0" borderId="36" xfId="0" applyNumberFormat="1" applyFont="1" applyBorder="1" applyAlignment="1">
      <alignment horizontal="center" vertical="center" wrapText="1"/>
    </xf>
    <xf numFmtId="4" fontId="1" fillId="0" borderId="37" xfId="0" applyNumberFormat="1" applyFont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 wrapText="1"/>
    </xf>
    <xf numFmtId="164" fontId="29" fillId="0" borderId="41" xfId="0" applyNumberFormat="1" applyFont="1" applyBorder="1" applyAlignment="1">
      <alignment horizontal="center"/>
    </xf>
    <xf numFmtId="164" fontId="29" fillId="0" borderId="16" xfId="0" applyNumberFormat="1" applyFont="1" applyBorder="1" applyAlignment="1">
      <alignment horizontal="center"/>
    </xf>
    <xf numFmtId="164" fontId="30" fillId="0" borderId="13" xfId="0" applyNumberFormat="1" applyFont="1" applyBorder="1" applyAlignment="1">
      <alignment horizontal="center"/>
    </xf>
    <xf numFmtId="164" fontId="30" fillId="0" borderId="6" xfId="0" applyNumberFormat="1" applyFont="1" applyBorder="1" applyAlignment="1">
      <alignment horizontal="center"/>
    </xf>
    <xf numFmtId="0" fontId="25" fillId="0" borderId="16" xfId="0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0" fontId="25" fillId="0" borderId="40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31" fillId="0" borderId="6" xfId="0" applyFont="1" applyBorder="1" applyAlignment="1">
      <alignment horizontal="center"/>
    </xf>
    <xf numFmtId="4" fontId="6" fillId="3" borderId="4" xfId="0" applyNumberFormat="1" applyFont="1" applyFill="1" applyBorder="1" applyAlignment="1">
      <alignment wrapText="1"/>
    </xf>
    <xf numFmtId="4" fontId="6" fillId="3" borderId="6" xfId="0" applyNumberFormat="1" applyFont="1" applyFill="1" applyBorder="1" applyAlignment="1">
      <alignment wrapText="1"/>
    </xf>
    <xf numFmtId="4" fontId="6" fillId="3" borderId="4" xfId="0" applyNumberFormat="1" applyFont="1" applyFill="1" applyBorder="1" applyAlignment="1">
      <alignment horizontal="right" wrapText="1"/>
    </xf>
    <xf numFmtId="4" fontId="6" fillId="3" borderId="7" xfId="0" applyNumberFormat="1" applyFont="1" applyFill="1" applyBorder="1" applyAlignment="1">
      <alignment wrapText="1"/>
    </xf>
    <xf numFmtId="4" fontId="6" fillId="3" borderId="37" xfId="0" applyNumberFormat="1" applyFont="1" applyFill="1" applyBorder="1" applyAlignment="1">
      <alignment wrapText="1"/>
    </xf>
    <xf numFmtId="4" fontId="6" fillId="3" borderId="26" xfId="0" applyNumberFormat="1" applyFont="1" applyFill="1" applyBorder="1" applyAlignment="1">
      <alignment wrapText="1"/>
    </xf>
    <xf numFmtId="4" fontId="6" fillId="3" borderId="29" xfId="0" applyNumberFormat="1" applyFont="1" applyFill="1" applyBorder="1" applyAlignment="1">
      <alignment wrapText="1"/>
    </xf>
  </cellXfs>
  <cellStyles count="3">
    <cellStyle name="Normaallaad 4" xfId="1" xr:uid="{00000000-0005-0000-0000-000000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Normal="100" workbookViewId="0">
      <selection activeCell="I43" sqref="I43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.7109375" style="1" customWidth="1"/>
    <col min="5" max="8" width="18.42578125" style="1" customWidth="1"/>
    <col min="9" max="9" width="27.28515625" style="1" customWidth="1"/>
    <col min="10" max="10" width="27" style="1" customWidth="1"/>
    <col min="11" max="11" width="24.85546875" style="1" customWidth="1"/>
    <col min="12" max="12" width="38.140625" style="1" customWidth="1"/>
    <col min="13" max="14" width="14.42578125" style="1" customWidth="1"/>
    <col min="15" max="15" width="25.28515625" style="1" customWidth="1"/>
    <col min="16" max="16" width="25.140625" style="1" customWidth="1"/>
    <col min="17" max="17" width="29" style="1" customWidth="1"/>
    <col min="18" max="18" width="26" style="1" customWidth="1"/>
    <col min="19" max="16384" width="9.140625" style="1"/>
  </cols>
  <sheetData>
    <row r="1" spans="1:18" x14ac:dyDescent="0.25">
      <c r="J1" s="95" t="s">
        <v>0</v>
      </c>
    </row>
    <row r="2" spans="1:18" ht="15" customHeight="1" x14ac:dyDescent="0.25"/>
    <row r="3" spans="1:18" ht="18.75" customHeight="1" x14ac:dyDescent="0.3">
      <c r="A3" s="197" t="s">
        <v>67</v>
      </c>
      <c r="B3" s="197"/>
      <c r="C3" s="197"/>
      <c r="D3" s="197"/>
      <c r="E3" s="197"/>
      <c r="F3" s="197"/>
      <c r="G3" s="197"/>
      <c r="H3" s="197"/>
      <c r="I3" s="197"/>
      <c r="J3" s="197"/>
      <c r="K3" s="107"/>
      <c r="L3" s="107"/>
      <c r="M3" s="107"/>
      <c r="N3" s="107"/>
      <c r="O3" s="107"/>
      <c r="P3" s="107"/>
      <c r="Q3" s="107"/>
      <c r="R3" s="107"/>
    </row>
    <row r="4" spans="1:18" ht="16.5" customHeight="1" x14ac:dyDescent="0.25"/>
    <row r="5" spans="1:18" x14ac:dyDescent="0.25">
      <c r="C5" s="3" t="s">
        <v>1</v>
      </c>
      <c r="D5" s="6" t="s">
        <v>2</v>
      </c>
      <c r="M5" s="37"/>
      <c r="N5" s="38"/>
    </row>
    <row r="6" spans="1:18" x14ac:dyDescent="0.25">
      <c r="C6" s="3" t="s">
        <v>3</v>
      </c>
      <c r="D6" s="4" t="s">
        <v>4</v>
      </c>
      <c r="J6" s="39"/>
      <c r="M6" s="37"/>
      <c r="N6" s="38"/>
      <c r="P6" s="40"/>
    </row>
    <row r="7" spans="1:18" ht="15.75" customHeight="1" x14ac:dyDescent="0.25">
      <c r="N7" s="38"/>
      <c r="O7" s="3"/>
      <c r="P7" s="40"/>
    </row>
    <row r="8" spans="1:18" ht="15.75" customHeight="1" x14ac:dyDescent="0.25">
      <c r="D8" s="145" t="s">
        <v>5</v>
      </c>
      <c r="E8" s="5">
        <v>501.7</v>
      </c>
      <c r="F8" s="129" t="s">
        <v>6</v>
      </c>
      <c r="G8" s="161"/>
      <c r="H8" s="161"/>
      <c r="N8" s="38"/>
      <c r="O8" s="3"/>
      <c r="P8" s="40"/>
    </row>
    <row r="9" spans="1:18" ht="14.25" customHeight="1" x14ac:dyDescent="0.25">
      <c r="D9" s="92" t="s">
        <v>7</v>
      </c>
      <c r="E9" s="93">
        <v>3329</v>
      </c>
      <c r="F9" s="94" t="s">
        <v>8</v>
      </c>
      <c r="G9" s="97"/>
      <c r="H9" s="97"/>
      <c r="I9" s="7"/>
      <c r="K9" s="7"/>
      <c r="L9" s="41"/>
      <c r="O9" s="7"/>
    </row>
    <row r="10" spans="1:18" ht="14.25" customHeight="1" x14ac:dyDescent="0.25">
      <c r="D10" s="98"/>
      <c r="E10" s="162"/>
      <c r="F10" s="163"/>
      <c r="G10" s="97"/>
      <c r="H10" s="97"/>
      <c r="I10" s="7"/>
      <c r="K10" s="7"/>
      <c r="L10" s="41"/>
      <c r="O10" s="7"/>
    </row>
    <row r="11" spans="1:18" ht="14.25" customHeight="1" thickBot="1" x14ac:dyDescent="0.3">
      <c r="D11" s="98"/>
      <c r="E11" s="203" t="s">
        <v>69</v>
      </c>
      <c r="F11" s="204"/>
      <c r="G11" s="205" t="s">
        <v>9</v>
      </c>
      <c r="H11" s="206"/>
      <c r="I11" s="164"/>
      <c r="K11" s="7"/>
      <c r="L11" s="41"/>
      <c r="O11" s="7"/>
    </row>
    <row r="12" spans="1:18" ht="17.25" x14ac:dyDescent="0.25">
      <c r="B12" s="8" t="s">
        <v>10</v>
      </c>
      <c r="C12" s="31"/>
      <c r="D12" s="31"/>
      <c r="E12" s="114" t="s">
        <v>11</v>
      </c>
      <c r="F12" s="115" t="s">
        <v>12</v>
      </c>
      <c r="G12" s="114" t="s">
        <v>11</v>
      </c>
      <c r="H12" s="115" t="s">
        <v>12</v>
      </c>
      <c r="I12" s="165" t="s">
        <v>13</v>
      </c>
      <c r="J12" s="9" t="s">
        <v>14</v>
      </c>
    </row>
    <row r="13" spans="1:18" ht="15" customHeight="1" x14ac:dyDescent="0.25">
      <c r="B13" s="30"/>
      <c r="C13" s="42" t="s">
        <v>15</v>
      </c>
      <c r="D13" s="43"/>
      <c r="E13" s="232">
        <f>F13/$E$8</f>
        <v>0.21991229818616703</v>
      </c>
      <c r="F13" s="236">
        <f>'Annuiteetgraafik BIL_vähend'!F17</f>
        <v>110.33</v>
      </c>
      <c r="G13" s="230">
        <f>H13/$E$8</f>
        <v>0.21991229818616703</v>
      </c>
      <c r="H13" s="236">
        <f>'Annuiteetgraafik BIL_vähend'!F17</f>
        <v>110.33</v>
      </c>
      <c r="I13" s="208" t="s">
        <v>16</v>
      </c>
      <c r="J13" s="210"/>
      <c r="K13" s="44"/>
      <c r="O13" s="3"/>
      <c r="P13" s="44"/>
      <c r="Q13" s="45"/>
    </row>
    <row r="14" spans="1:18" ht="15" customHeight="1" x14ac:dyDescent="0.25">
      <c r="B14" s="11">
        <v>400</v>
      </c>
      <c r="C14" s="213" t="s">
        <v>17</v>
      </c>
      <c r="D14" s="201"/>
      <c r="E14" s="116">
        <f>F14/$E$8</f>
        <v>1.561403736948159</v>
      </c>
      <c r="F14" s="102">
        <f>Abitabel!J18</f>
        <v>783.35625482689136</v>
      </c>
      <c r="G14" s="155">
        <f>H14/$E$8</f>
        <v>1.561403736948159</v>
      </c>
      <c r="H14" s="146">
        <f>F14</f>
        <v>783.35625482689136</v>
      </c>
      <c r="I14" s="209"/>
      <c r="J14" s="211"/>
      <c r="O14" s="3"/>
      <c r="P14" s="44"/>
      <c r="Q14" s="45"/>
    </row>
    <row r="15" spans="1:18" ht="15" customHeight="1" x14ac:dyDescent="0.25">
      <c r="B15" s="11">
        <v>100</v>
      </c>
      <c r="C15" s="32" t="s">
        <v>18</v>
      </c>
      <c r="D15" s="33"/>
      <c r="E15" s="116">
        <f>F15/$E$8</f>
        <v>0.3299882762410698</v>
      </c>
      <c r="F15" s="102">
        <f>Abitabel!J19</f>
        <v>165.55511819014473</v>
      </c>
      <c r="G15" s="167">
        <f>H15/$E$8</f>
        <v>0.33988792452830191</v>
      </c>
      <c r="H15" s="102">
        <f>F15*1.03</f>
        <v>170.52177173584906</v>
      </c>
      <c r="I15" s="214" t="s">
        <v>19</v>
      </c>
      <c r="J15" s="211"/>
      <c r="K15" s="44"/>
      <c r="O15" s="3"/>
      <c r="P15" s="44"/>
      <c r="Q15" s="45"/>
    </row>
    <row r="16" spans="1:18" ht="15" customHeight="1" x14ac:dyDescent="0.25">
      <c r="B16" s="11">
        <v>200</v>
      </c>
      <c r="C16" s="10" t="s">
        <v>20</v>
      </c>
      <c r="D16" s="27"/>
      <c r="E16" s="116">
        <f>F16/$E$8</f>
        <v>0.42275141967393298</v>
      </c>
      <c r="F16" s="102">
        <f>Abitabel!J20</f>
        <v>212.09438725041218</v>
      </c>
      <c r="G16" s="158">
        <f>H16/$E$8</f>
        <v>0.43543396226415099</v>
      </c>
      <c r="H16" s="102">
        <f>F16*1.03</f>
        <v>218.45721886792455</v>
      </c>
      <c r="I16" s="215"/>
      <c r="J16" s="211"/>
      <c r="K16" s="44"/>
      <c r="O16" s="3"/>
      <c r="P16" s="44"/>
      <c r="Q16" s="45"/>
    </row>
    <row r="17" spans="2:19" ht="15" customHeight="1" x14ac:dyDescent="0.25">
      <c r="B17" s="11">
        <v>500</v>
      </c>
      <c r="C17" s="10" t="s">
        <v>21</v>
      </c>
      <c r="D17" s="27"/>
      <c r="E17" s="116">
        <f>F17/$E$8</f>
        <v>1.0307015936984796E-2</v>
      </c>
      <c r="F17" s="102">
        <f>Abitabel!J21</f>
        <v>5.1710298955852725</v>
      </c>
      <c r="G17" s="155">
        <f>H17/$E$8</f>
        <v>1.0616226415094342E-2</v>
      </c>
      <c r="H17" s="146">
        <f>F17*1.03</f>
        <v>5.3261607924528311</v>
      </c>
      <c r="I17" s="216"/>
      <c r="J17" s="212"/>
      <c r="K17" s="44"/>
      <c r="O17" s="3"/>
      <c r="P17" s="44"/>
      <c r="Q17" s="45"/>
    </row>
    <row r="18" spans="2:19" x14ac:dyDescent="0.25">
      <c r="B18" s="12"/>
      <c r="C18" s="13" t="s">
        <v>22</v>
      </c>
      <c r="D18" s="13"/>
      <c r="E18" s="14">
        <f>SUM(E13:E17)</f>
        <v>2.5443627469863133</v>
      </c>
      <c r="F18" s="117">
        <f>SUM(F13:F17)</f>
        <v>1276.5067901630334</v>
      </c>
      <c r="G18" s="147">
        <f>SUM(G13:G17)</f>
        <v>2.5672541483418732</v>
      </c>
      <c r="H18" s="117">
        <f>SUM(H13:H17)</f>
        <v>1287.9914062231178</v>
      </c>
      <c r="I18" s="29"/>
      <c r="J18" s="15"/>
      <c r="K18" s="44"/>
      <c r="P18" s="44"/>
      <c r="Q18" s="45"/>
    </row>
    <row r="19" spans="2:19" ht="15.75" thickBot="1" x14ac:dyDescent="0.3">
      <c r="B19" s="16"/>
      <c r="C19" s="17"/>
      <c r="D19" s="17"/>
      <c r="E19" s="118"/>
      <c r="F19" s="119"/>
      <c r="G19" s="148"/>
      <c r="H19" s="148"/>
      <c r="I19" s="166"/>
      <c r="J19" s="18"/>
      <c r="K19" s="44"/>
      <c r="P19" s="44"/>
      <c r="Q19" s="45"/>
    </row>
    <row r="20" spans="2:19" ht="17.25" x14ac:dyDescent="0.25">
      <c r="B20" s="19" t="s">
        <v>23</v>
      </c>
      <c r="C20" s="13"/>
      <c r="D20" s="13"/>
      <c r="E20" s="120" t="s">
        <v>11</v>
      </c>
      <c r="F20" s="121" t="s">
        <v>12</v>
      </c>
      <c r="G20" s="114" t="s">
        <v>11</v>
      </c>
      <c r="H20" s="115" t="s">
        <v>12</v>
      </c>
      <c r="I20" s="34" t="s">
        <v>13</v>
      </c>
      <c r="J20" s="20" t="s">
        <v>14</v>
      </c>
      <c r="K20" s="44"/>
      <c r="P20" s="44"/>
      <c r="Q20" s="45"/>
    </row>
    <row r="21" spans="2:19" ht="15.75" customHeight="1" x14ac:dyDescent="0.25">
      <c r="B21" s="11">
        <v>300</v>
      </c>
      <c r="C21" s="201" t="s">
        <v>24</v>
      </c>
      <c r="D21" s="202"/>
      <c r="E21" s="127">
        <f>F21/$E$8</f>
        <v>1.0379736215424071</v>
      </c>
      <c r="F21" s="128">
        <f>Abitabel!J25</f>
        <v>520.75136592782565</v>
      </c>
      <c r="G21" s="127">
        <f>H21/$E$8</f>
        <v>1.1418684459999999</v>
      </c>
      <c r="H21" s="149">
        <f>Abitabel!L25</f>
        <v>572.87539935819996</v>
      </c>
      <c r="I21" s="109" t="s">
        <v>25</v>
      </c>
      <c r="J21" s="217" t="s">
        <v>26</v>
      </c>
      <c r="O21" s="3"/>
      <c r="P21" s="44"/>
      <c r="Q21" s="45"/>
    </row>
    <row r="22" spans="2:19" ht="15" customHeight="1" x14ac:dyDescent="0.25">
      <c r="B22" s="11">
        <v>600</v>
      </c>
      <c r="C22" s="10" t="s">
        <v>27</v>
      </c>
      <c r="D22" s="27"/>
      <c r="E22" s="127"/>
      <c r="F22" s="128"/>
      <c r="G22" s="127"/>
      <c r="H22" s="149"/>
      <c r="I22" s="101"/>
      <c r="J22" s="218"/>
      <c r="K22" s="44"/>
      <c r="O22" s="3"/>
      <c r="P22" s="44"/>
      <c r="Q22" s="45"/>
    </row>
    <row r="23" spans="2:19" ht="15" customHeight="1" x14ac:dyDescent="0.25">
      <c r="B23" s="11"/>
      <c r="C23" s="10">
        <v>610</v>
      </c>
      <c r="D23" s="27" t="s">
        <v>28</v>
      </c>
      <c r="E23" s="127">
        <f>F23/$E$8</f>
        <v>1.0568785491848325</v>
      </c>
      <c r="F23" s="128">
        <f>Abitabel!J27</f>
        <v>530.23596812603046</v>
      </c>
      <c r="G23" s="127">
        <f>H23/$E$8</f>
        <v>1.6333269779999999</v>
      </c>
      <c r="H23" s="128">
        <f>Abitabel!L27</f>
        <v>819.44014486259994</v>
      </c>
      <c r="I23" s="198" t="s">
        <v>29</v>
      </c>
      <c r="J23" s="218"/>
      <c r="K23" s="44"/>
      <c r="O23" s="3"/>
      <c r="P23" s="44"/>
      <c r="Q23" s="45"/>
    </row>
    <row r="24" spans="2:19" x14ac:dyDescent="0.25">
      <c r="B24" s="11"/>
      <c r="C24" s="10">
        <v>620</v>
      </c>
      <c r="D24" s="27" t="s">
        <v>30</v>
      </c>
      <c r="E24" s="127">
        <f>F24/$E$8</f>
        <v>0.98962264150943402</v>
      </c>
      <c r="F24" s="128">
        <f>Abitabel!J28</f>
        <v>496.49367924528303</v>
      </c>
      <c r="G24" s="168">
        <f>H24/$E$8</f>
        <v>2.0564537650000001</v>
      </c>
      <c r="H24" s="128">
        <f>Abitabel!L28</f>
        <v>1031.7228539005</v>
      </c>
      <c r="I24" s="199"/>
      <c r="J24" s="218"/>
      <c r="K24" s="44"/>
      <c r="O24" s="3"/>
      <c r="P24" s="44"/>
      <c r="Q24" s="45"/>
    </row>
    <row r="25" spans="2:19" x14ac:dyDescent="0.25">
      <c r="B25" s="11"/>
      <c r="C25" s="10">
        <v>630</v>
      </c>
      <c r="D25" s="27" t="s">
        <v>31</v>
      </c>
      <c r="E25" s="127">
        <f>F25/$E$8</f>
        <v>7.6706722843011541E-2</v>
      </c>
      <c r="F25" s="128">
        <f>Abitabel!J29</f>
        <v>38.483762850338891</v>
      </c>
      <c r="G25" s="127">
        <f>H25/$E$8</f>
        <v>6.2135366999999997E-2</v>
      </c>
      <c r="H25" s="150">
        <f>Abitabel!L29</f>
        <v>31.173313623899997</v>
      </c>
      <c r="I25" s="200"/>
      <c r="J25" s="218"/>
      <c r="K25" s="44"/>
      <c r="O25" s="112"/>
      <c r="P25" s="44"/>
      <c r="Q25" s="45"/>
    </row>
    <row r="26" spans="2:19" ht="15.75" customHeight="1" x14ac:dyDescent="0.25">
      <c r="B26" s="11">
        <v>700</v>
      </c>
      <c r="C26" s="201" t="s">
        <v>32</v>
      </c>
      <c r="D26" s="202"/>
      <c r="E26" s="127">
        <f>F26/$E$8</f>
        <v>1.0430298589485255E-2</v>
      </c>
      <c r="F26" s="128">
        <f>Abitabel!J30</f>
        <v>5.2328808023447522</v>
      </c>
      <c r="G26" s="172">
        <f>H26/$E$8</f>
        <v>1.1439466000000001E-2</v>
      </c>
      <c r="H26" s="173">
        <f>Abitabel!L30</f>
        <v>5.7391800921999998</v>
      </c>
      <c r="I26" s="109" t="s">
        <v>33</v>
      </c>
      <c r="J26" s="219"/>
      <c r="K26" s="44"/>
      <c r="O26" s="111"/>
      <c r="P26" s="44"/>
      <c r="Q26" s="45"/>
      <c r="S26" s="45"/>
    </row>
    <row r="27" spans="2:19" ht="15" customHeight="1" thickBot="1" x14ac:dyDescent="0.3">
      <c r="B27" s="21"/>
      <c r="C27" s="22" t="s">
        <v>34</v>
      </c>
      <c r="D27" s="22"/>
      <c r="E27" s="99">
        <f>SUM(E21:E26)</f>
        <v>3.1716118336691701</v>
      </c>
      <c r="F27" s="100">
        <f>SUM(F21:F26)</f>
        <v>1591.1976569518229</v>
      </c>
      <c r="G27" s="151">
        <f>SUM(G21:G26)</f>
        <v>4.9052240219999996</v>
      </c>
      <c r="H27" s="151">
        <f>SUM(H21:H26)</f>
        <v>2460.9508918373999</v>
      </c>
      <c r="I27" s="169"/>
      <c r="J27" s="23"/>
      <c r="K27" s="44"/>
      <c r="O27" s="45"/>
      <c r="P27" s="44"/>
      <c r="Q27" s="45"/>
      <c r="S27" s="45"/>
    </row>
    <row r="28" spans="2:19" ht="17.25" customHeight="1" x14ac:dyDescent="0.25">
      <c r="B28" s="24"/>
      <c r="C28" s="7"/>
      <c r="D28" s="7"/>
      <c r="E28" s="118"/>
      <c r="F28" s="122"/>
      <c r="G28" s="118"/>
      <c r="H28" s="122"/>
      <c r="I28" s="25"/>
      <c r="K28" s="44"/>
      <c r="O28" s="45"/>
      <c r="Q28" s="45"/>
      <c r="S28" s="45"/>
    </row>
    <row r="29" spans="2:19" ht="15" customHeight="1" x14ac:dyDescent="0.25">
      <c r="B29" s="207" t="s">
        <v>35</v>
      </c>
      <c r="C29" s="207"/>
      <c r="D29" s="207"/>
      <c r="E29" s="118">
        <f>E27+E18</f>
        <v>5.7159745806554838</v>
      </c>
      <c r="F29" s="122">
        <f>ROUND(F27+F18,2)</f>
        <v>2867.7</v>
      </c>
      <c r="G29" s="118">
        <f>G27+G18</f>
        <v>7.4724781703418728</v>
      </c>
      <c r="H29" s="122">
        <f>ROUND(H27+H18,2)</f>
        <v>3748.94</v>
      </c>
      <c r="I29" s="25"/>
      <c r="O29" s="45"/>
      <c r="Q29" s="45"/>
    </row>
    <row r="30" spans="2:19" x14ac:dyDescent="0.25">
      <c r="B30" s="24" t="s">
        <v>36</v>
      </c>
      <c r="C30" s="108"/>
      <c r="D30" s="26">
        <v>0.2</v>
      </c>
      <c r="E30" s="123">
        <f>E29*D30</f>
        <v>1.1431949161310968</v>
      </c>
      <c r="F30" s="122">
        <f>ROUND(F29*D30,2)</f>
        <v>573.54</v>
      </c>
      <c r="G30" s="123">
        <f>G29*D30</f>
        <v>1.4944956340683746</v>
      </c>
      <c r="H30" s="122">
        <f>ROUND(H29*D30,2)</f>
        <v>749.79</v>
      </c>
    </row>
    <row r="31" spans="2:19" x14ac:dyDescent="0.25">
      <c r="B31" s="7" t="s">
        <v>37</v>
      </c>
      <c r="C31" s="7"/>
      <c r="D31" s="7"/>
      <c r="E31" s="118">
        <f>E30+E29</f>
        <v>6.8591694967865804</v>
      </c>
      <c r="F31" s="122">
        <f>F30+F29</f>
        <v>3441.24</v>
      </c>
      <c r="G31" s="118">
        <f>G30+G29</f>
        <v>8.9669738044102481</v>
      </c>
      <c r="H31" s="122">
        <f>H30+H29</f>
        <v>4498.7299999999996</v>
      </c>
      <c r="I31" s="25"/>
    </row>
    <row r="32" spans="2:19" x14ac:dyDescent="0.25">
      <c r="B32" s="7" t="s">
        <v>38</v>
      </c>
      <c r="C32" s="7"/>
      <c r="D32" s="7"/>
      <c r="E32" s="124" t="s">
        <v>39</v>
      </c>
      <c r="F32" s="122">
        <f>F29*6</f>
        <v>17206.199999999997</v>
      </c>
      <c r="G32" s="124" t="s">
        <v>39</v>
      </c>
      <c r="H32" s="122">
        <f>H29*6</f>
        <v>22493.64</v>
      </c>
      <c r="I32" s="88"/>
      <c r="J32" s="89"/>
    </row>
    <row r="33" spans="2:12" ht="15.75" thickBot="1" x14ac:dyDescent="0.3">
      <c r="B33" s="7" t="s">
        <v>40</v>
      </c>
      <c r="C33" s="7"/>
      <c r="D33" s="7"/>
      <c r="E33" s="125" t="s">
        <v>39</v>
      </c>
      <c r="F33" s="126">
        <f>F31*6</f>
        <v>20647.439999999999</v>
      </c>
      <c r="G33" s="125" t="s">
        <v>39</v>
      </c>
      <c r="H33" s="126">
        <f>H31*6</f>
        <v>26992.379999999997</v>
      </c>
      <c r="I33" s="90"/>
      <c r="J33" s="91"/>
    </row>
    <row r="34" spans="2:12" ht="15.75" x14ac:dyDescent="0.25">
      <c r="B34" s="103"/>
      <c r="C34" s="103"/>
      <c r="D34" s="103"/>
      <c r="E34" s="103"/>
      <c r="F34" s="103"/>
      <c r="G34" s="103"/>
      <c r="H34" s="103"/>
      <c r="I34" s="96"/>
      <c r="J34" s="2"/>
    </row>
    <row r="35" spans="2:12" ht="15.75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2:12" ht="15.75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2:12" ht="15.75" x14ac:dyDescent="0.25">
      <c r="B37" s="2"/>
      <c r="C37" s="2"/>
      <c r="D37" s="2"/>
      <c r="E37" s="2"/>
      <c r="F37" s="2"/>
      <c r="G37" s="2"/>
      <c r="H37" s="2"/>
      <c r="I37" s="2"/>
      <c r="J37" s="2"/>
      <c r="K37" s="45"/>
      <c r="L37" s="45"/>
    </row>
    <row r="38" spans="2:12" x14ac:dyDescent="0.25">
      <c r="B38" s="7" t="s">
        <v>41</v>
      </c>
      <c r="C38" s="7"/>
      <c r="D38" s="7"/>
      <c r="E38" s="7" t="s">
        <v>42</v>
      </c>
      <c r="K38" s="45"/>
      <c r="L38" s="45"/>
    </row>
    <row r="39" spans="2:12" x14ac:dyDescent="0.25">
      <c r="K39" s="45"/>
      <c r="L39" s="45"/>
    </row>
    <row r="40" spans="2:12" x14ac:dyDescent="0.25">
      <c r="B40" s="35" t="s">
        <v>43</v>
      </c>
      <c r="C40" s="35"/>
      <c r="D40" s="35"/>
      <c r="E40" s="35" t="s">
        <v>43</v>
      </c>
      <c r="F40" s="35"/>
      <c r="G40" s="35"/>
      <c r="H40" s="35"/>
      <c r="I40" s="35"/>
      <c r="K40" s="45"/>
      <c r="L40" s="45"/>
    </row>
    <row r="41" spans="2:12" ht="15.75" x14ac:dyDescent="0.25">
      <c r="B41" s="2"/>
      <c r="C41" s="2"/>
      <c r="D41" s="2"/>
      <c r="E41" s="2"/>
      <c r="F41" s="2"/>
      <c r="G41" s="2"/>
      <c r="H41" s="2"/>
      <c r="I41" s="2"/>
      <c r="J41" s="2"/>
      <c r="K41" s="45"/>
      <c r="L41" s="45"/>
    </row>
    <row r="42" spans="2:12" x14ac:dyDescent="0.25">
      <c r="K42" s="45"/>
      <c r="L42" s="45"/>
    </row>
    <row r="43" spans="2:12" x14ac:dyDescent="0.25">
      <c r="L43" s="45"/>
    </row>
  </sheetData>
  <mergeCells count="12">
    <mergeCell ref="B29:D29"/>
    <mergeCell ref="I13:I14"/>
    <mergeCell ref="J13:J17"/>
    <mergeCell ref="C14:D14"/>
    <mergeCell ref="I15:I17"/>
    <mergeCell ref="C21:D21"/>
    <mergeCell ref="J21:J26"/>
    <mergeCell ref="A3:J3"/>
    <mergeCell ref="I23:I25"/>
    <mergeCell ref="C26:D26"/>
    <mergeCell ref="E11:F11"/>
    <mergeCell ref="G11:H11"/>
  </mergeCells>
  <pageMargins left="0.7" right="0.7" top="0.75" bottom="0.75" header="0.3" footer="0.3"/>
  <pageSetup paperSize="9" orientation="portrait" r:id="rId1"/>
  <ignoredErrors>
    <ignoredError sqref="F29:G29 F13:G13 F14:F17 F21 F23:F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7"/>
  <sheetViews>
    <sheetView zoomScaleNormal="100" workbookViewId="0">
      <selection activeCell="L19" sqref="L19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0.85546875" style="1" customWidth="1"/>
    <col min="5" max="12" width="18.42578125" style="1" customWidth="1"/>
    <col min="13" max="13" width="24.85546875" style="1" customWidth="1"/>
    <col min="14" max="14" width="38.140625" style="1" customWidth="1"/>
    <col min="15" max="16" width="14.42578125" style="1" customWidth="1"/>
    <col min="17" max="17" width="25.28515625" style="1" customWidth="1"/>
    <col min="18" max="18" width="25.140625" style="1" customWidth="1"/>
    <col min="19" max="19" width="29" style="1" customWidth="1"/>
    <col min="20" max="20" width="26" style="1" customWidth="1"/>
    <col min="21" max="16384" width="9.140625" style="1"/>
  </cols>
  <sheetData>
    <row r="1" spans="1:20" x14ac:dyDescent="0.25">
      <c r="N1" s="95" t="s">
        <v>0</v>
      </c>
    </row>
    <row r="2" spans="1:20" ht="15" customHeight="1" x14ac:dyDescent="0.25"/>
    <row r="3" spans="1:20" ht="18.75" customHeight="1" x14ac:dyDescent="0.3">
      <c r="A3" s="197" t="s">
        <v>67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07"/>
      <c r="P3" s="107"/>
      <c r="Q3" s="107"/>
      <c r="R3" s="107"/>
      <c r="S3" s="107"/>
      <c r="T3" s="107"/>
    </row>
    <row r="4" spans="1:20" ht="16.5" customHeight="1" x14ac:dyDescent="0.25"/>
    <row r="5" spans="1:20" x14ac:dyDescent="0.25">
      <c r="C5" s="3" t="s">
        <v>1</v>
      </c>
      <c r="D5" s="6" t="s">
        <v>2</v>
      </c>
      <c r="O5" s="37"/>
      <c r="P5" s="38"/>
    </row>
    <row r="6" spans="1:20" x14ac:dyDescent="0.25">
      <c r="C6" s="3" t="s">
        <v>3</v>
      </c>
      <c r="D6" s="4" t="s">
        <v>4</v>
      </c>
      <c r="H6" s="39"/>
      <c r="I6" s="39"/>
      <c r="J6" s="39"/>
      <c r="K6" s="39"/>
      <c r="L6" s="39"/>
      <c r="O6" s="37"/>
      <c r="P6" s="38"/>
      <c r="R6" s="40"/>
    </row>
    <row r="7" spans="1:20" ht="15.75" customHeight="1" x14ac:dyDescent="0.25">
      <c r="P7" s="38"/>
      <c r="Q7" s="3"/>
      <c r="R7" s="40"/>
    </row>
    <row r="8" spans="1:20" ht="15.75" customHeight="1" x14ac:dyDescent="0.25">
      <c r="D8" s="98"/>
      <c r="P8" s="38"/>
      <c r="Q8" s="3"/>
      <c r="R8" s="40"/>
    </row>
    <row r="9" spans="1:20" ht="15.75" customHeight="1" x14ac:dyDescent="0.25">
      <c r="D9" s="193"/>
      <c r="E9" s="194"/>
      <c r="F9" s="195"/>
      <c r="P9" s="38"/>
      <c r="Q9" s="3"/>
      <c r="R9" s="40"/>
    </row>
    <row r="10" spans="1:20" ht="15.75" customHeight="1" x14ac:dyDescent="0.25">
      <c r="D10" s="190" t="s">
        <v>47</v>
      </c>
      <c r="E10" s="191">
        <v>524.5</v>
      </c>
      <c r="F10" s="192" t="s">
        <v>8</v>
      </c>
      <c r="G10" s="93">
        <v>545.9</v>
      </c>
      <c r="H10" s="94" t="s">
        <v>8</v>
      </c>
      <c r="I10" s="5">
        <v>501.7</v>
      </c>
      <c r="J10" s="129" t="s">
        <v>6</v>
      </c>
      <c r="P10" s="38"/>
      <c r="Q10" s="3"/>
      <c r="R10" s="40"/>
    </row>
    <row r="11" spans="1:20" ht="14.25" customHeight="1" x14ac:dyDescent="0.25">
      <c r="D11" s="92" t="s">
        <v>7</v>
      </c>
      <c r="E11" s="93">
        <v>3329</v>
      </c>
      <c r="F11" s="94" t="s">
        <v>8</v>
      </c>
      <c r="G11" s="93">
        <v>3329</v>
      </c>
      <c r="H11" s="94" t="s">
        <v>8</v>
      </c>
      <c r="I11" s="196">
        <v>3329</v>
      </c>
      <c r="J11" s="129" t="s">
        <v>6</v>
      </c>
      <c r="M11" s="7"/>
      <c r="N11" s="41"/>
      <c r="Q11" s="7"/>
    </row>
    <row r="12" spans="1:20" ht="14.25" customHeight="1" x14ac:dyDescent="0.25">
      <c r="D12" s="98"/>
      <c r="E12" s="152"/>
      <c r="F12" s="97"/>
      <c r="G12" s="7"/>
      <c r="M12" s="7"/>
      <c r="N12" s="41"/>
      <c r="Q12" s="7"/>
    </row>
    <row r="13" spans="1:20" ht="14.25" customHeight="1" x14ac:dyDescent="0.25">
      <c r="D13" s="98"/>
      <c r="F13" s="97"/>
      <c r="G13" s="153"/>
      <c r="H13" s="154"/>
      <c r="M13" s="7"/>
      <c r="N13" s="41"/>
      <c r="Q13" s="7"/>
    </row>
    <row r="14" spans="1:20" ht="14.25" customHeight="1" x14ac:dyDescent="0.25">
      <c r="D14" s="98"/>
      <c r="E14" s="222" t="s">
        <v>44</v>
      </c>
      <c r="F14" s="223"/>
      <c r="G14" s="222" t="s">
        <v>68</v>
      </c>
      <c r="H14" s="223"/>
      <c r="I14" s="225" t="s">
        <v>45</v>
      </c>
      <c r="J14" s="226"/>
      <c r="K14" s="225" t="s">
        <v>70</v>
      </c>
      <c r="L14" s="229"/>
      <c r="M14" s="179"/>
      <c r="N14" s="41"/>
      <c r="Q14" s="7"/>
    </row>
    <row r="15" spans="1:20" ht="14.25" customHeight="1" thickBot="1" x14ac:dyDescent="0.3">
      <c r="D15" s="98"/>
      <c r="E15" s="220" t="s">
        <v>69</v>
      </c>
      <c r="F15" s="221"/>
      <c r="G15" s="220" t="s">
        <v>69</v>
      </c>
      <c r="H15" s="221"/>
      <c r="I15" s="227" t="s">
        <v>69</v>
      </c>
      <c r="J15" s="228"/>
      <c r="K15" s="205" t="s">
        <v>9</v>
      </c>
      <c r="L15" s="224"/>
      <c r="M15" s="7"/>
      <c r="N15" s="41"/>
      <c r="Q15" s="7"/>
    </row>
    <row r="16" spans="1:20" ht="17.25" x14ac:dyDescent="0.25">
      <c r="B16" s="8" t="s">
        <v>10</v>
      </c>
      <c r="C16" s="31"/>
      <c r="D16" s="31"/>
      <c r="E16" s="130" t="s">
        <v>46</v>
      </c>
      <c r="F16" s="131" t="s">
        <v>12</v>
      </c>
      <c r="G16" s="130" t="s">
        <v>11</v>
      </c>
      <c r="H16" s="131" t="s">
        <v>12</v>
      </c>
      <c r="I16" s="114" t="s">
        <v>11</v>
      </c>
      <c r="J16" s="180" t="s">
        <v>12</v>
      </c>
      <c r="K16" s="114" t="s">
        <v>11</v>
      </c>
      <c r="L16" s="115" t="s">
        <v>12</v>
      </c>
      <c r="M16" s="28" t="s">
        <v>13</v>
      </c>
      <c r="N16" s="9" t="s">
        <v>14</v>
      </c>
    </row>
    <row r="17" spans="2:23" ht="15" customHeight="1" x14ac:dyDescent="0.25">
      <c r="B17" s="30"/>
      <c r="C17" s="42" t="s">
        <v>15</v>
      </c>
      <c r="D17" s="43"/>
      <c r="E17" s="132">
        <f>F17/$E$10</f>
        <v>0.22308865586272641</v>
      </c>
      <c r="F17" s="160">
        <f>'Annuiteetgraafik BIL_al 01.04'!F20</f>
        <v>117.01</v>
      </c>
      <c r="G17" s="132">
        <f>H17/$G$10</f>
        <v>0.21434328631617514</v>
      </c>
      <c r="H17" s="174">
        <f>'Annuiteetgraafik BIL_al 01.04'!F20</f>
        <v>117.01</v>
      </c>
      <c r="I17" s="230">
        <f>J17/I10</f>
        <v>0.21991229818616703</v>
      </c>
      <c r="J17" s="231">
        <f>'Annuiteetgraafik BIL_vähend'!F17</f>
        <v>110.33</v>
      </c>
      <c r="K17" s="232">
        <f>L17/I10</f>
        <v>0.21991229818616703</v>
      </c>
      <c r="L17" s="233">
        <f>J17</f>
        <v>110.33</v>
      </c>
      <c r="M17" s="208" t="s">
        <v>16</v>
      </c>
      <c r="N17" s="210"/>
      <c r="O17" s="44"/>
      <c r="S17" s="3"/>
      <c r="T17" s="44"/>
      <c r="U17" s="45"/>
    </row>
    <row r="18" spans="2:23" ht="15" customHeight="1" x14ac:dyDescent="0.25">
      <c r="B18" s="11">
        <v>400</v>
      </c>
      <c r="C18" s="213" t="s">
        <v>17</v>
      </c>
      <c r="D18" s="201"/>
      <c r="E18" s="132">
        <f>F18/$E$10</f>
        <v>1.6251102001906579</v>
      </c>
      <c r="F18" s="133">
        <v>852.37030000000004</v>
      </c>
      <c r="G18" s="132">
        <f>H18/$G$10</f>
        <v>1.561403736948159</v>
      </c>
      <c r="H18" s="133">
        <f t="shared" ref="H18:I21" si="0">F18</f>
        <v>852.37030000000004</v>
      </c>
      <c r="I18" s="234">
        <f t="shared" si="0"/>
        <v>1.561403736948159</v>
      </c>
      <c r="J18" s="235">
        <f>I18*$I$10</f>
        <v>783.35625482689136</v>
      </c>
      <c r="K18" s="234">
        <f>L18/$I$10</f>
        <v>1.561403736948159</v>
      </c>
      <c r="L18" s="235">
        <f>J18</f>
        <v>783.35625482689136</v>
      </c>
      <c r="M18" s="209"/>
      <c r="N18" s="211"/>
      <c r="S18" s="3"/>
      <c r="T18" s="44"/>
      <c r="U18" s="45"/>
    </row>
    <row r="19" spans="2:23" ht="15" customHeight="1" x14ac:dyDescent="0.25">
      <c r="B19" s="11">
        <v>100</v>
      </c>
      <c r="C19" s="32" t="s">
        <v>18</v>
      </c>
      <c r="D19" s="33"/>
      <c r="E19" s="132">
        <f>F19/$E$10</f>
        <v>0.34345204957102005</v>
      </c>
      <c r="F19" s="133">
        <v>180.14060000000001</v>
      </c>
      <c r="G19" s="132">
        <f>H19/$G$10</f>
        <v>0.3299882762410698</v>
      </c>
      <c r="H19" s="133">
        <f t="shared" si="0"/>
        <v>180.14060000000001</v>
      </c>
      <c r="I19" s="158">
        <f t="shared" si="0"/>
        <v>0.3299882762410698</v>
      </c>
      <c r="J19" s="177">
        <f t="shared" ref="J19:J21" si="1">I19*$I$10</f>
        <v>165.55511819014473</v>
      </c>
      <c r="K19" s="171">
        <f t="shared" ref="K19:K21" si="2">L19/$I$10</f>
        <v>0.33988792452830191</v>
      </c>
      <c r="L19" s="159">
        <f>J19*1.03</f>
        <v>170.52177173584906</v>
      </c>
      <c r="M19" s="214" t="s">
        <v>19</v>
      </c>
      <c r="N19" s="211"/>
      <c r="O19" s="44"/>
      <c r="S19" s="3"/>
      <c r="T19" s="44"/>
      <c r="U19" s="45"/>
    </row>
    <row r="20" spans="2:23" ht="15" customHeight="1" x14ac:dyDescent="0.25">
      <c r="B20" s="11">
        <v>200</v>
      </c>
      <c r="C20" s="10" t="s">
        <v>20</v>
      </c>
      <c r="D20" s="27"/>
      <c r="E20" s="132">
        <f>F20/$E$10</f>
        <v>0.44</v>
      </c>
      <c r="F20" s="133">
        <v>230.78</v>
      </c>
      <c r="G20" s="132">
        <f t="shared" ref="G20:G21" si="3">H20/$G$10</f>
        <v>0.42275141967393298</v>
      </c>
      <c r="H20" s="133">
        <f t="shared" si="0"/>
        <v>230.78</v>
      </c>
      <c r="I20" s="158">
        <f t="shared" si="0"/>
        <v>0.42275141967393298</v>
      </c>
      <c r="J20" s="177">
        <f t="shared" si="1"/>
        <v>212.09438725041218</v>
      </c>
      <c r="K20" s="171">
        <f t="shared" si="2"/>
        <v>0.43543396226415099</v>
      </c>
      <c r="L20" s="159">
        <f>J20*1.03</f>
        <v>218.45721886792455</v>
      </c>
      <c r="M20" s="215"/>
      <c r="N20" s="211"/>
      <c r="O20" s="44"/>
      <c r="S20" s="3"/>
      <c r="T20" s="44"/>
      <c r="U20" s="45"/>
    </row>
    <row r="21" spans="2:23" ht="15" customHeight="1" x14ac:dyDescent="0.25">
      <c r="B21" s="11">
        <v>500</v>
      </c>
      <c r="C21" s="10" t="s">
        <v>21</v>
      </c>
      <c r="D21" s="27"/>
      <c r="E21" s="132">
        <f>F21/$E$10</f>
        <v>1.0727550047664442E-2</v>
      </c>
      <c r="F21" s="133">
        <v>5.6265999999999998</v>
      </c>
      <c r="G21" s="132">
        <f t="shared" si="3"/>
        <v>1.0307015936984796E-2</v>
      </c>
      <c r="H21" s="133">
        <f t="shared" si="0"/>
        <v>5.6265999999999998</v>
      </c>
      <c r="I21" s="155">
        <f t="shared" si="0"/>
        <v>1.0307015936984796E-2</v>
      </c>
      <c r="J21" s="178">
        <f t="shared" si="1"/>
        <v>5.1710298955852725</v>
      </c>
      <c r="K21" s="175">
        <f t="shared" si="2"/>
        <v>1.0616226415094342E-2</v>
      </c>
      <c r="L21" s="146">
        <f>J21*1.03</f>
        <v>5.3261607924528311</v>
      </c>
      <c r="M21" s="216"/>
      <c r="N21" s="212"/>
      <c r="O21" s="44"/>
      <c r="S21" s="3"/>
      <c r="T21" s="44"/>
      <c r="U21" s="45"/>
    </row>
    <row r="22" spans="2:23" x14ac:dyDescent="0.25">
      <c r="B22" s="12"/>
      <c r="C22" s="13" t="s">
        <v>22</v>
      </c>
      <c r="D22" s="13"/>
      <c r="E22" s="134">
        <f t="shared" ref="E22:L22" si="4">SUM(E17:E21)</f>
        <v>2.6423784556720684</v>
      </c>
      <c r="F22" s="135">
        <f t="shared" si="4"/>
        <v>1385.9275</v>
      </c>
      <c r="G22" s="134">
        <f t="shared" si="4"/>
        <v>2.5387937351163217</v>
      </c>
      <c r="H22" s="135">
        <f t="shared" si="4"/>
        <v>1385.9275</v>
      </c>
      <c r="I22" s="147">
        <f>SUM(I17:I21)</f>
        <v>2.5443627469863133</v>
      </c>
      <c r="J22" s="117">
        <f>SUM(J17:J21)</f>
        <v>1276.5067901630334</v>
      </c>
      <c r="K22" s="147">
        <f t="shared" si="4"/>
        <v>2.5672541483418732</v>
      </c>
      <c r="L22" s="117">
        <f t="shared" si="4"/>
        <v>1287.9914062231178</v>
      </c>
      <c r="M22" s="29"/>
      <c r="N22" s="15"/>
      <c r="O22" s="44"/>
      <c r="T22" s="44"/>
      <c r="U22" s="45"/>
    </row>
    <row r="23" spans="2:23" x14ac:dyDescent="0.25">
      <c r="B23" s="16"/>
      <c r="C23" s="17"/>
      <c r="D23" s="17"/>
      <c r="E23" s="136"/>
      <c r="F23" s="137"/>
      <c r="G23" s="136"/>
      <c r="H23" s="137"/>
      <c r="I23" s="148"/>
      <c r="J23" s="119"/>
      <c r="K23" s="148"/>
      <c r="L23" s="119"/>
      <c r="M23" s="36"/>
      <c r="N23" s="18"/>
      <c r="O23" s="44"/>
      <c r="T23" s="44"/>
      <c r="U23" s="45"/>
    </row>
    <row r="24" spans="2:23" ht="17.25" x14ac:dyDescent="0.25">
      <c r="B24" s="19" t="s">
        <v>23</v>
      </c>
      <c r="C24" s="13"/>
      <c r="D24" s="13"/>
      <c r="E24" s="138" t="s">
        <v>46</v>
      </c>
      <c r="F24" s="139" t="s">
        <v>12</v>
      </c>
      <c r="G24" s="138" t="s">
        <v>11</v>
      </c>
      <c r="H24" s="139" t="s">
        <v>12</v>
      </c>
      <c r="I24" s="176" t="s">
        <v>11</v>
      </c>
      <c r="J24" s="121" t="s">
        <v>12</v>
      </c>
      <c r="K24" s="176" t="s">
        <v>11</v>
      </c>
      <c r="L24" s="121" t="s">
        <v>12</v>
      </c>
      <c r="M24" s="34" t="s">
        <v>13</v>
      </c>
      <c r="N24" s="20" t="s">
        <v>14</v>
      </c>
      <c r="O24" s="44"/>
      <c r="T24" s="44"/>
      <c r="U24" s="45"/>
    </row>
    <row r="25" spans="2:23" ht="15.75" customHeight="1" x14ac:dyDescent="0.25">
      <c r="B25" s="11">
        <v>300</v>
      </c>
      <c r="C25" s="201" t="s">
        <v>24</v>
      </c>
      <c r="D25" s="202"/>
      <c r="E25" s="127">
        <f>F25/$E$10</f>
        <v>1.0803237368922785</v>
      </c>
      <c r="F25" s="128">
        <v>566.62980000000005</v>
      </c>
      <c r="G25" s="132">
        <f t="shared" ref="G25" si="5">H25/$G$10</f>
        <v>1.0379736215424071</v>
      </c>
      <c r="H25" s="128">
        <f>F25</f>
        <v>566.62980000000005</v>
      </c>
      <c r="I25" s="127">
        <f>G25</f>
        <v>1.0379736215424071</v>
      </c>
      <c r="J25" s="181">
        <f t="shared" ref="J25" si="6">I25*$I$10</f>
        <v>520.75136592782565</v>
      </c>
      <c r="K25" s="127">
        <v>1.1418684459999999</v>
      </c>
      <c r="L25" s="128">
        <f>K25*$I$10</f>
        <v>572.87539935819996</v>
      </c>
      <c r="M25" s="109" t="s">
        <v>33</v>
      </c>
      <c r="N25" s="217" t="s">
        <v>26</v>
      </c>
      <c r="S25" s="3"/>
      <c r="T25" s="44"/>
      <c r="U25" s="45"/>
    </row>
    <row r="26" spans="2:23" ht="15" customHeight="1" x14ac:dyDescent="0.25">
      <c r="B26" s="11">
        <v>600</v>
      </c>
      <c r="C26" s="10" t="s">
        <v>27</v>
      </c>
      <c r="D26" s="27"/>
      <c r="E26" s="127"/>
      <c r="F26" s="128"/>
      <c r="G26" s="127"/>
      <c r="H26" s="128"/>
      <c r="I26" s="127"/>
      <c r="J26" s="182"/>
      <c r="K26" s="127"/>
      <c r="L26" s="149">
        <f t="shared" ref="L26:L30" si="7">K26*$I$10</f>
        <v>0</v>
      </c>
      <c r="M26" s="101"/>
      <c r="N26" s="218"/>
      <c r="O26" s="44"/>
      <c r="S26" s="3"/>
      <c r="T26" s="44"/>
      <c r="U26" s="45"/>
    </row>
    <row r="27" spans="2:23" ht="15" customHeight="1" x14ac:dyDescent="0.25">
      <c r="B27" s="11"/>
      <c r="C27" s="10">
        <v>610</v>
      </c>
      <c r="D27" s="27" t="s">
        <v>28</v>
      </c>
      <c r="E27" s="127">
        <f>F27/$E$10</f>
        <v>1.1000000000000001</v>
      </c>
      <c r="F27" s="128">
        <v>576.95000000000005</v>
      </c>
      <c r="G27" s="132">
        <f t="shared" ref="G27:G30" si="8">H27/$G$10</f>
        <v>1.0568785491848325</v>
      </c>
      <c r="H27" s="128">
        <f t="shared" ref="H27:I30" si="9">F27</f>
        <v>576.95000000000005</v>
      </c>
      <c r="I27" s="156">
        <f t="shared" si="9"/>
        <v>1.0568785491848325</v>
      </c>
      <c r="J27" s="181">
        <f t="shared" ref="J27:J30" si="10">I27*$I$10</f>
        <v>530.23596812603046</v>
      </c>
      <c r="K27" s="127">
        <v>1.6333269779999999</v>
      </c>
      <c r="L27" s="128">
        <f t="shared" si="7"/>
        <v>819.44014486259994</v>
      </c>
      <c r="M27" s="198" t="s">
        <v>29</v>
      </c>
      <c r="N27" s="218"/>
      <c r="O27" s="44"/>
      <c r="S27" s="3"/>
      <c r="T27" s="44"/>
      <c r="U27" s="45"/>
    </row>
    <row r="28" spans="2:23" x14ac:dyDescent="0.25">
      <c r="B28" s="11"/>
      <c r="C28" s="10">
        <v>620</v>
      </c>
      <c r="D28" s="27" t="s">
        <v>30</v>
      </c>
      <c r="E28" s="127">
        <f>F28/$E$10</f>
        <v>1.03</v>
      </c>
      <c r="F28" s="128">
        <v>540.23500000000001</v>
      </c>
      <c r="G28" s="132">
        <f t="shared" si="8"/>
        <v>0.98962264150943402</v>
      </c>
      <c r="H28" s="128">
        <f t="shared" si="9"/>
        <v>540.23500000000001</v>
      </c>
      <c r="I28" s="127">
        <f t="shared" si="9"/>
        <v>0.98962264150943402</v>
      </c>
      <c r="J28" s="181">
        <f t="shared" si="10"/>
        <v>496.49367924528303</v>
      </c>
      <c r="K28" s="127">
        <v>2.0564537650000001</v>
      </c>
      <c r="L28" s="128">
        <f t="shared" si="7"/>
        <v>1031.7228539005</v>
      </c>
      <c r="M28" s="199"/>
      <c r="N28" s="218"/>
      <c r="O28" s="44"/>
      <c r="S28" s="3"/>
      <c r="T28" s="44"/>
      <c r="U28" s="45"/>
    </row>
    <row r="29" spans="2:23" x14ac:dyDescent="0.25">
      <c r="B29" s="11"/>
      <c r="C29" s="10">
        <v>630</v>
      </c>
      <c r="D29" s="27" t="s">
        <v>31</v>
      </c>
      <c r="E29" s="127">
        <f>F29/$E$10</f>
        <v>7.9836415633937091E-2</v>
      </c>
      <c r="F29" s="128">
        <v>41.874200000000002</v>
      </c>
      <c r="G29" s="132">
        <f t="shared" si="8"/>
        <v>7.6706722843011541E-2</v>
      </c>
      <c r="H29" s="128">
        <f t="shared" si="9"/>
        <v>41.874200000000002</v>
      </c>
      <c r="I29" s="157">
        <f t="shared" si="9"/>
        <v>7.6706722843011541E-2</v>
      </c>
      <c r="J29" s="181">
        <f t="shared" si="10"/>
        <v>38.483762850338891</v>
      </c>
      <c r="K29" s="157">
        <v>6.2135366999999997E-2</v>
      </c>
      <c r="L29" s="150">
        <f t="shared" si="7"/>
        <v>31.173313623899997</v>
      </c>
      <c r="M29" s="200"/>
      <c r="N29" s="218"/>
      <c r="O29" s="44"/>
      <c r="S29" s="112"/>
      <c r="T29" s="44"/>
      <c r="U29" s="45"/>
    </row>
    <row r="30" spans="2:23" ht="15.75" customHeight="1" x14ac:dyDescent="0.25">
      <c r="B30" s="11">
        <v>700</v>
      </c>
      <c r="C30" s="201" t="s">
        <v>32</v>
      </c>
      <c r="D30" s="202"/>
      <c r="E30" s="127">
        <f>F30/$E$10</f>
        <v>1.0855862726406101E-2</v>
      </c>
      <c r="F30" s="128">
        <v>5.6939000000000002</v>
      </c>
      <c r="G30" s="132">
        <f t="shared" si="8"/>
        <v>1.0430298589485255E-2</v>
      </c>
      <c r="H30" s="128">
        <f t="shared" si="9"/>
        <v>5.6939000000000002</v>
      </c>
      <c r="I30" s="127">
        <f t="shared" si="9"/>
        <v>1.0430298589485255E-2</v>
      </c>
      <c r="J30" s="181">
        <f t="shared" si="10"/>
        <v>5.2328808023447522</v>
      </c>
      <c r="K30" s="172">
        <v>1.1439466000000001E-2</v>
      </c>
      <c r="L30" s="173">
        <f t="shared" si="7"/>
        <v>5.7391800921999998</v>
      </c>
      <c r="M30" s="109" t="s">
        <v>33</v>
      </c>
      <c r="N30" s="219"/>
      <c r="O30" s="44"/>
      <c r="S30" s="111"/>
      <c r="T30" s="44"/>
      <c r="U30" s="45"/>
      <c r="W30" s="45"/>
    </row>
    <row r="31" spans="2:23" ht="15" customHeight="1" thickBot="1" x14ac:dyDescent="0.3">
      <c r="B31" s="21"/>
      <c r="C31" s="22" t="s">
        <v>34</v>
      </c>
      <c r="D31" s="22"/>
      <c r="E31" s="99">
        <f t="shared" ref="E31:L31" si="11">SUM(E25:E30)</f>
        <v>3.301016015252622</v>
      </c>
      <c r="F31" s="100">
        <f t="shared" si="11"/>
        <v>1731.3829000000001</v>
      </c>
      <c r="G31" s="99">
        <f t="shared" si="11"/>
        <v>3.1716118336691701</v>
      </c>
      <c r="H31" s="100">
        <f t="shared" si="11"/>
        <v>1731.3829000000001</v>
      </c>
      <c r="I31" s="151">
        <f>SUM(I25:I30)</f>
        <v>3.1716118336691701</v>
      </c>
      <c r="J31" s="151">
        <f>SUM(J25:J30)</f>
        <v>1591.1976569518229</v>
      </c>
      <c r="K31" s="151">
        <f t="shared" si="11"/>
        <v>4.9052240219999996</v>
      </c>
      <c r="L31" s="151">
        <f t="shared" si="11"/>
        <v>2460.9508918373999</v>
      </c>
      <c r="M31" s="169"/>
      <c r="N31" s="23"/>
      <c r="O31" s="44"/>
      <c r="S31" s="45"/>
      <c r="T31" s="44"/>
      <c r="U31" s="45"/>
      <c r="W31" s="45"/>
    </row>
    <row r="32" spans="2:23" ht="17.25" customHeight="1" x14ac:dyDescent="0.25">
      <c r="B32" s="24"/>
      <c r="C32" s="7"/>
      <c r="D32" s="7"/>
      <c r="E32" s="136"/>
      <c r="F32" s="140"/>
      <c r="G32" s="136"/>
      <c r="H32" s="140"/>
      <c r="I32" s="118"/>
      <c r="J32" s="122"/>
      <c r="K32" s="118"/>
      <c r="L32" s="122"/>
      <c r="M32" s="25"/>
      <c r="O32" s="44"/>
      <c r="S32" s="45"/>
      <c r="U32" s="45"/>
      <c r="W32" s="45"/>
    </row>
    <row r="33" spans="2:21" ht="15" customHeight="1" x14ac:dyDescent="0.25">
      <c r="B33" s="207" t="s">
        <v>35</v>
      </c>
      <c r="C33" s="207"/>
      <c r="D33" s="207"/>
      <c r="E33" s="136">
        <f>E31+E22</f>
        <v>5.9433944709246909</v>
      </c>
      <c r="F33" s="140">
        <f>ROUND(F31+F22,2)</f>
        <v>3117.31</v>
      </c>
      <c r="G33" s="136">
        <f>G31+G22</f>
        <v>5.7104055687854913</v>
      </c>
      <c r="H33" s="140">
        <f>ROUND(H31+H22,2)</f>
        <v>3117.31</v>
      </c>
      <c r="I33" s="118">
        <f>I31+I22</f>
        <v>5.7159745806554838</v>
      </c>
      <c r="J33" s="122">
        <f>ROUND(J31+J22,2)</f>
        <v>2867.7</v>
      </c>
      <c r="K33" s="118">
        <f>K31+K22</f>
        <v>7.4724781703418728</v>
      </c>
      <c r="L33" s="122">
        <f>ROUND(L31+L22,2)</f>
        <v>3748.94</v>
      </c>
      <c r="M33" s="25"/>
      <c r="S33" s="45"/>
      <c r="U33" s="45"/>
    </row>
    <row r="34" spans="2:21" x14ac:dyDescent="0.25">
      <c r="B34" s="24" t="s">
        <v>36</v>
      </c>
      <c r="C34" s="108"/>
      <c r="D34" s="26">
        <v>0.2</v>
      </c>
      <c r="E34" s="141">
        <f>E33*D34</f>
        <v>1.1886788941849382</v>
      </c>
      <c r="F34" s="140">
        <f>ROUND(F33*D34,2)</f>
        <v>623.46</v>
      </c>
      <c r="G34" s="141">
        <f>G33*D34</f>
        <v>1.1420811137570983</v>
      </c>
      <c r="H34" s="140">
        <f>ROUND(H33*D34,2)</f>
        <v>623.46</v>
      </c>
      <c r="I34" s="123">
        <f>I33*D34</f>
        <v>1.1431949161310968</v>
      </c>
      <c r="J34" s="122">
        <f>ROUND(J33*D34,2)</f>
        <v>573.54</v>
      </c>
      <c r="K34" s="123">
        <f>K33*D34</f>
        <v>1.4944956340683746</v>
      </c>
      <c r="L34" s="122">
        <f>ROUND(L33*D34,2)</f>
        <v>749.79</v>
      </c>
    </row>
    <row r="35" spans="2:21" x14ac:dyDescent="0.25">
      <c r="B35" s="7" t="s">
        <v>37</v>
      </c>
      <c r="C35" s="7"/>
      <c r="D35" s="7"/>
      <c r="E35" s="136">
        <f t="shared" ref="E35:L35" si="12">E34+E33</f>
        <v>7.1320733651096289</v>
      </c>
      <c r="F35" s="140">
        <f t="shared" si="12"/>
        <v>3740.77</v>
      </c>
      <c r="G35" s="136">
        <f t="shared" si="12"/>
        <v>6.8524866825425894</v>
      </c>
      <c r="H35" s="140">
        <f t="shared" si="12"/>
        <v>3740.77</v>
      </c>
      <c r="I35" s="118">
        <f t="shared" ref="I35:J35" si="13">I34+I33</f>
        <v>6.8591694967865804</v>
      </c>
      <c r="J35" s="122">
        <f t="shared" si="13"/>
        <v>3441.24</v>
      </c>
      <c r="K35" s="118">
        <f t="shared" si="12"/>
        <v>8.9669738044102481</v>
      </c>
      <c r="L35" s="122">
        <f t="shared" si="12"/>
        <v>4498.7299999999996</v>
      </c>
      <c r="M35" s="25"/>
    </row>
    <row r="36" spans="2:21" x14ac:dyDescent="0.25">
      <c r="B36" s="7" t="s">
        <v>38</v>
      </c>
      <c r="C36" s="7"/>
      <c r="D36" s="7"/>
      <c r="E36" s="142" t="s">
        <v>39</v>
      </c>
      <c r="F36" s="140">
        <f>F33*6</f>
        <v>18703.86</v>
      </c>
      <c r="G36" s="142" t="s">
        <v>39</v>
      </c>
      <c r="H36" s="140">
        <f>H33*6</f>
        <v>18703.86</v>
      </c>
      <c r="I36" s="124" t="s">
        <v>39</v>
      </c>
      <c r="J36" s="122">
        <f>J33*6</f>
        <v>17206.199999999997</v>
      </c>
      <c r="K36" s="124" t="s">
        <v>39</v>
      </c>
      <c r="L36" s="122">
        <f>L33*6</f>
        <v>22493.64</v>
      </c>
      <c r="M36" s="88"/>
      <c r="N36" s="89"/>
    </row>
    <row r="37" spans="2:21" ht="15.75" thickBot="1" x14ac:dyDescent="0.3">
      <c r="B37" s="7" t="s">
        <v>40</v>
      </c>
      <c r="C37" s="7"/>
      <c r="D37" s="7"/>
      <c r="E37" s="143" t="s">
        <v>39</v>
      </c>
      <c r="F37" s="144">
        <f>F35*6</f>
        <v>22444.62</v>
      </c>
      <c r="G37" s="143" t="s">
        <v>39</v>
      </c>
      <c r="H37" s="144">
        <f>H35*6</f>
        <v>22444.62</v>
      </c>
      <c r="I37" s="125" t="s">
        <v>39</v>
      </c>
      <c r="J37" s="126">
        <f>J35*6</f>
        <v>20647.439999999999</v>
      </c>
      <c r="K37" s="125" t="s">
        <v>39</v>
      </c>
      <c r="L37" s="126">
        <f>L35*6</f>
        <v>26992.379999999997</v>
      </c>
      <c r="M37" s="90"/>
      <c r="N37" s="91"/>
    </row>
    <row r="38" spans="2:21" ht="15.75" x14ac:dyDescent="0.25">
      <c r="B38" s="103"/>
      <c r="C38" s="103"/>
      <c r="D38" s="103"/>
      <c r="E38" s="103"/>
      <c r="F38" s="103"/>
      <c r="G38" s="96"/>
      <c r="H38" s="2"/>
      <c r="I38" s="2"/>
      <c r="J38" s="2"/>
      <c r="K38" s="2"/>
      <c r="L38" s="2"/>
    </row>
    <row r="39" spans="2:21" ht="15.75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2:21" ht="15.75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2:21" ht="15.75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45"/>
      <c r="N41" s="45"/>
    </row>
    <row r="42" spans="2:21" x14ac:dyDescent="0.25">
      <c r="B42" s="7" t="s">
        <v>41</v>
      </c>
      <c r="C42" s="7"/>
      <c r="D42" s="7"/>
      <c r="E42" s="7" t="s">
        <v>42</v>
      </c>
      <c r="M42" s="45"/>
      <c r="N42" s="45"/>
    </row>
    <row r="43" spans="2:21" x14ac:dyDescent="0.25">
      <c r="M43" s="45"/>
      <c r="N43" s="45"/>
    </row>
    <row r="44" spans="2:21" x14ac:dyDescent="0.25">
      <c r="B44" s="35" t="s">
        <v>43</v>
      </c>
      <c r="C44" s="35"/>
      <c r="D44" s="35"/>
      <c r="E44" s="35" t="s">
        <v>43</v>
      </c>
      <c r="F44" s="35"/>
      <c r="G44" s="35"/>
      <c r="M44" s="45"/>
      <c r="N44" s="45"/>
    </row>
    <row r="45" spans="2:21" ht="15.75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45"/>
      <c r="N45" s="45"/>
    </row>
    <row r="46" spans="2:21" x14ac:dyDescent="0.25">
      <c r="M46" s="45"/>
      <c r="N46" s="45"/>
    </row>
    <row r="47" spans="2:21" x14ac:dyDescent="0.25">
      <c r="N47" s="45"/>
    </row>
  </sheetData>
  <mergeCells count="18">
    <mergeCell ref="B33:D33"/>
    <mergeCell ref="C25:D25"/>
    <mergeCell ref="N25:N30"/>
    <mergeCell ref="M27:M29"/>
    <mergeCell ref="A3:N3"/>
    <mergeCell ref="E15:F15"/>
    <mergeCell ref="G15:H15"/>
    <mergeCell ref="M17:M18"/>
    <mergeCell ref="N17:N21"/>
    <mergeCell ref="E14:F14"/>
    <mergeCell ref="G14:H14"/>
    <mergeCell ref="K15:L15"/>
    <mergeCell ref="C18:D18"/>
    <mergeCell ref="M19:M21"/>
    <mergeCell ref="C30:D30"/>
    <mergeCell ref="I14:J14"/>
    <mergeCell ref="I15:J15"/>
    <mergeCell ref="K14:L14"/>
  </mergeCells>
  <pageMargins left="0.7" right="0.7" top="0.75" bottom="0.75" header="0.3" footer="0.3"/>
  <pageSetup paperSize="9" orientation="portrait" r:id="rId1"/>
  <ignoredErrors>
    <ignoredError sqref="K33 F33:J33 G1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77B82-4EE7-4C29-A270-7BB929928E78}">
  <dimension ref="A1:P130"/>
  <sheetViews>
    <sheetView workbookViewId="0">
      <selection activeCell="H36" sqref="H36"/>
    </sheetView>
  </sheetViews>
  <sheetFormatPr defaultRowHeight="15" x14ac:dyDescent="0.25"/>
  <cols>
    <col min="1" max="1" width="9.140625" style="60" customWidth="1"/>
    <col min="2" max="2" width="7.85546875" style="60" customWidth="1"/>
    <col min="3" max="3" width="14.7109375" style="60" customWidth="1"/>
    <col min="4" max="4" width="14.28515625" style="60" customWidth="1"/>
    <col min="5" max="7" width="14.7109375" style="60" customWidth="1"/>
    <col min="8" max="10" width="9.140625" style="60"/>
    <col min="11" max="11" width="11" style="60" customWidth="1"/>
    <col min="12" max="16384" width="9.140625" style="60"/>
  </cols>
  <sheetData>
    <row r="1" spans="1:16" x14ac:dyDescent="0.25">
      <c r="A1" s="46"/>
      <c r="B1" s="46"/>
      <c r="C1" s="46"/>
      <c r="D1" s="46"/>
      <c r="E1" s="46"/>
      <c r="F1" s="46"/>
      <c r="G1" s="47"/>
    </row>
    <row r="2" spans="1:16" x14ac:dyDescent="0.25">
      <c r="A2" s="46"/>
      <c r="B2" s="46"/>
      <c r="C2" s="46"/>
      <c r="D2" s="46"/>
      <c r="E2" s="46"/>
      <c r="F2" s="48"/>
      <c r="G2" s="49"/>
    </row>
    <row r="3" spans="1:16" x14ac:dyDescent="0.25">
      <c r="A3" s="46"/>
      <c r="B3" s="46"/>
      <c r="C3" s="46"/>
      <c r="D3" s="46"/>
      <c r="E3" s="46"/>
      <c r="F3" s="48"/>
      <c r="G3" s="49"/>
      <c r="K3" s="79" t="s">
        <v>1</v>
      </c>
      <c r="L3" s="79" t="s">
        <v>47</v>
      </c>
      <c r="M3" s="80"/>
    </row>
    <row r="4" spans="1:16" ht="21" x14ac:dyDescent="0.35">
      <c r="A4" s="46"/>
      <c r="B4" s="50" t="s">
        <v>48</v>
      </c>
      <c r="C4" s="46"/>
      <c r="D4" s="46"/>
      <c r="E4" s="51"/>
      <c r="F4" s="52"/>
      <c r="G4" s="46"/>
      <c r="K4" s="105" t="s">
        <v>49</v>
      </c>
      <c r="L4" s="106">
        <v>524.5</v>
      </c>
      <c r="M4" s="81">
        <f>L4/$L$5</f>
        <v>0.21594137263781957</v>
      </c>
      <c r="N4" s="86"/>
      <c r="O4" s="85"/>
    </row>
    <row r="5" spans="1:16" x14ac:dyDescent="0.25">
      <c r="A5" s="46"/>
      <c r="B5" s="46"/>
      <c r="C5" s="46"/>
      <c r="D5" s="46"/>
      <c r="E5" s="46"/>
      <c r="F5" s="52"/>
      <c r="G5" s="46"/>
      <c r="K5" s="82" t="s">
        <v>50</v>
      </c>
      <c r="L5" s="113">
        <v>2428.9</v>
      </c>
      <c r="M5" s="82"/>
      <c r="N5" s="84"/>
      <c r="O5" s="85"/>
    </row>
    <row r="6" spans="1:16" x14ac:dyDescent="0.25">
      <c r="A6" s="46"/>
      <c r="B6" s="53" t="s">
        <v>51</v>
      </c>
      <c r="C6" s="54"/>
      <c r="D6" s="55"/>
      <c r="E6" s="56">
        <v>45017</v>
      </c>
      <c r="F6" s="57"/>
      <c r="G6" s="46"/>
      <c r="M6" s="78"/>
      <c r="N6" s="75"/>
      <c r="O6" s="75"/>
    </row>
    <row r="7" spans="1:16" x14ac:dyDescent="0.25">
      <c r="A7" s="46"/>
      <c r="B7" s="58" t="s">
        <v>52</v>
      </c>
      <c r="C7" s="59"/>
      <c r="E7" s="61">
        <v>15</v>
      </c>
      <c r="F7" s="62" t="s">
        <v>53</v>
      </c>
      <c r="G7" s="46"/>
      <c r="M7" s="78"/>
      <c r="N7" s="77"/>
      <c r="O7" s="77"/>
    </row>
    <row r="8" spans="1:16" x14ac:dyDescent="0.25">
      <c r="A8" s="46"/>
      <c r="B8" s="58" t="s">
        <v>54</v>
      </c>
      <c r="C8" s="59"/>
      <c r="D8" s="83">
        <f>E6-1</f>
        <v>45016</v>
      </c>
      <c r="E8" s="87">
        <v>67509.94</v>
      </c>
      <c r="F8" s="62" t="s">
        <v>55</v>
      </c>
      <c r="G8" s="46"/>
      <c r="I8" s="170"/>
      <c r="K8" s="76"/>
      <c r="L8" s="76"/>
      <c r="M8" s="77"/>
      <c r="N8" s="77"/>
      <c r="O8" s="77"/>
    </row>
    <row r="9" spans="1:16" x14ac:dyDescent="0.25">
      <c r="A9" s="46"/>
      <c r="B9" s="58" t="s">
        <v>54</v>
      </c>
      <c r="C9" s="59"/>
      <c r="D9" s="83">
        <f>EDATE(D8,E7)</f>
        <v>45473</v>
      </c>
      <c r="E9" s="87">
        <v>62979.639999999985</v>
      </c>
      <c r="F9" s="62" t="s">
        <v>55</v>
      </c>
      <c r="G9" s="104"/>
      <c r="K9" s="76"/>
      <c r="L9" s="76"/>
      <c r="M9" s="77"/>
      <c r="N9" s="77"/>
      <c r="O9" s="77"/>
    </row>
    <row r="10" spans="1:16" x14ac:dyDescent="0.25">
      <c r="A10" s="46"/>
      <c r="B10" s="58" t="s">
        <v>56</v>
      </c>
      <c r="C10" s="59"/>
      <c r="E10" s="63">
        <f>M4</f>
        <v>0.21594137263781957</v>
      </c>
      <c r="F10" s="62"/>
      <c r="G10" s="46"/>
      <c r="K10" s="76"/>
      <c r="L10" s="76"/>
      <c r="M10" s="77"/>
      <c r="N10" s="78"/>
      <c r="O10" s="78"/>
    </row>
    <row r="11" spans="1:16" x14ac:dyDescent="0.25">
      <c r="A11" s="46"/>
      <c r="B11" s="58" t="s">
        <v>57</v>
      </c>
      <c r="C11" s="59"/>
      <c r="E11" s="74">
        <f>ROUND(E8*E10,2)</f>
        <v>14578.19</v>
      </c>
      <c r="F11" s="62" t="s">
        <v>55</v>
      </c>
      <c r="G11" s="46"/>
      <c r="K11" s="76"/>
      <c r="L11" s="76"/>
      <c r="M11" s="77"/>
      <c r="N11" s="78"/>
      <c r="O11" s="78"/>
    </row>
    <row r="12" spans="1:16" x14ac:dyDescent="0.25">
      <c r="A12" s="46"/>
      <c r="B12" s="58" t="s">
        <v>58</v>
      </c>
      <c r="C12" s="59"/>
      <c r="E12" s="74">
        <f>ROUND(E9*E10,2)</f>
        <v>13599.91</v>
      </c>
      <c r="F12" s="62" t="s">
        <v>55</v>
      </c>
      <c r="G12" s="46"/>
      <c r="K12" s="76"/>
      <c r="L12" s="110"/>
      <c r="M12" s="77"/>
      <c r="N12" s="77"/>
      <c r="O12" s="77"/>
      <c r="P12" s="78"/>
    </row>
    <row r="13" spans="1:16" x14ac:dyDescent="0.25">
      <c r="A13" s="46"/>
      <c r="B13" s="64" t="s">
        <v>59</v>
      </c>
      <c r="C13" s="65"/>
      <c r="D13" s="66"/>
      <c r="E13" s="67">
        <v>4.3999999999999997E-2</v>
      </c>
      <c r="F13" s="68"/>
      <c r="G13" s="69"/>
      <c r="K13" s="76"/>
      <c r="L13" s="76"/>
      <c r="M13" s="77"/>
      <c r="N13" s="77"/>
      <c r="O13" s="77"/>
      <c r="P13" s="78"/>
    </row>
    <row r="14" spans="1:16" x14ac:dyDescent="0.25">
      <c r="A14" s="46"/>
      <c r="B14" s="61"/>
      <c r="C14" s="59"/>
      <c r="E14" s="70"/>
      <c r="F14" s="61"/>
      <c r="G14" s="69"/>
      <c r="K14" s="76"/>
      <c r="L14" s="76"/>
      <c r="M14" s="77"/>
      <c r="N14" s="77"/>
      <c r="O14" s="77"/>
      <c r="P14" s="78"/>
    </row>
    <row r="15" spans="1:16" x14ac:dyDescent="0.25">
      <c r="K15" s="76"/>
      <c r="L15" s="76"/>
      <c r="M15" s="77"/>
      <c r="N15" s="77"/>
      <c r="O15" s="77"/>
      <c r="P15" s="78"/>
    </row>
    <row r="16" spans="1:16" ht="15.75" thickBot="1" x14ac:dyDescent="0.3">
      <c r="A16" s="71" t="s">
        <v>60</v>
      </c>
      <c r="B16" s="71" t="s">
        <v>61</v>
      </c>
      <c r="C16" s="71" t="s">
        <v>62</v>
      </c>
      <c r="D16" s="71" t="s">
        <v>63</v>
      </c>
      <c r="E16" s="71" t="s">
        <v>64</v>
      </c>
      <c r="F16" s="71" t="s">
        <v>65</v>
      </c>
      <c r="G16" s="71" t="s">
        <v>66</v>
      </c>
      <c r="K16" s="76"/>
      <c r="L16" s="76"/>
      <c r="M16" s="77"/>
      <c r="N16" s="77"/>
      <c r="O16" s="77"/>
      <c r="P16" s="78"/>
    </row>
    <row r="17" spans="1:16" x14ac:dyDescent="0.25">
      <c r="A17" s="72">
        <f>E6</f>
        <v>45017</v>
      </c>
      <c r="B17" s="59">
        <v>1</v>
      </c>
      <c r="C17" s="52">
        <f>E11</f>
        <v>14578.19</v>
      </c>
      <c r="D17" s="73">
        <f>ROUND(C17*$E$13/12,2)</f>
        <v>53.45</v>
      </c>
      <c r="E17" s="73">
        <f>PPMT($E$13/12,B17,$E$7,-$E$11,$E$12,0)</f>
        <v>63.561057600575126</v>
      </c>
      <c r="F17" s="73">
        <f>ROUND(PMT($E$13/12,E7,-E11,E12),2)</f>
        <v>117.01</v>
      </c>
      <c r="G17" s="73">
        <f>C17-E17</f>
        <v>14514.628942399426</v>
      </c>
      <c r="K17" s="76"/>
      <c r="L17" s="76"/>
      <c r="M17" s="77"/>
      <c r="N17" s="77"/>
      <c r="O17" s="77"/>
      <c r="P17" s="78"/>
    </row>
    <row r="18" spans="1:16" x14ac:dyDescent="0.25">
      <c r="A18" s="72">
        <f>EDATE(A17,1)</f>
        <v>45047</v>
      </c>
      <c r="B18" s="59">
        <v>2</v>
      </c>
      <c r="C18" s="52">
        <f>G17</f>
        <v>14514.628942399426</v>
      </c>
      <c r="D18" s="73">
        <f t="shared" ref="D18:D31" si="0">ROUND(C18*$E$13/12,2)</f>
        <v>53.22</v>
      </c>
      <c r="E18" s="73">
        <f t="shared" ref="E18:E31" si="1">PPMT($E$13/12,B18,$E$7,-$E$11,$E$12,0)</f>
        <v>63.794114811777234</v>
      </c>
      <c r="F18" s="73">
        <f>F17</f>
        <v>117.01</v>
      </c>
      <c r="G18" s="73">
        <f t="shared" ref="G18:G31" si="2">C18-E18</f>
        <v>14450.834827587649</v>
      </c>
      <c r="K18" s="76"/>
      <c r="L18" s="76"/>
      <c r="M18" s="77"/>
      <c r="N18" s="77"/>
      <c r="O18" s="77"/>
      <c r="P18" s="78"/>
    </row>
    <row r="19" spans="1:16" x14ac:dyDescent="0.25">
      <c r="A19" s="72">
        <f>EDATE(A18,1)</f>
        <v>45078</v>
      </c>
      <c r="B19" s="59">
        <v>3</v>
      </c>
      <c r="C19" s="52">
        <f>G18</f>
        <v>14450.834827587649</v>
      </c>
      <c r="D19" s="73">
        <f t="shared" si="0"/>
        <v>52.99</v>
      </c>
      <c r="E19" s="73">
        <f t="shared" si="1"/>
        <v>64.028026566087078</v>
      </c>
      <c r="F19" s="73">
        <f t="shared" ref="F19:F31" si="3">F18</f>
        <v>117.01</v>
      </c>
      <c r="G19" s="73">
        <f t="shared" si="2"/>
        <v>14386.806801021561</v>
      </c>
      <c r="K19" s="76"/>
      <c r="L19" s="76"/>
      <c r="M19" s="77"/>
      <c r="N19" s="77"/>
      <c r="O19" s="77"/>
      <c r="P19" s="78"/>
    </row>
    <row r="20" spans="1:16" x14ac:dyDescent="0.25">
      <c r="A20" s="72">
        <f t="shared" ref="A20:A31" si="4">EDATE(A19,1)</f>
        <v>45108</v>
      </c>
      <c r="B20" s="59">
        <v>4</v>
      </c>
      <c r="C20" s="52">
        <f t="shared" ref="C20:C31" si="5">G19</f>
        <v>14386.806801021561</v>
      </c>
      <c r="D20" s="73">
        <f t="shared" si="0"/>
        <v>52.75</v>
      </c>
      <c r="E20" s="73">
        <f t="shared" si="1"/>
        <v>64.262795996829396</v>
      </c>
      <c r="F20" s="73">
        <f t="shared" si="3"/>
        <v>117.01</v>
      </c>
      <c r="G20" s="73">
        <f t="shared" si="2"/>
        <v>14322.544005024733</v>
      </c>
      <c r="K20" s="76"/>
      <c r="L20" s="76"/>
      <c r="M20" s="77"/>
      <c r="N20" s="77"/>
      <c r="O20" s="77"/>
      <c r="P20" s="78"/>
    </row>
    <row r="21" spans="1:16" x14ac:dyDescent="0.25">
      <c r="A21" s="72">
        <f t="shared" si="4"/>
        <v>45139</v>
      </c>
      <c r="B21" s="59">
        <v>5</v>
      </c>
      <c r="C21" s="52">
        <f t="shared" si="5"/>
        <v>14322.544005024733</v>
      </c>
      <c r="D21" s="73">
        <f t="shared" si="0"/>
        <v>52.52</v>
      </c>
      <c r="E21" s="73">
        <f t="shared" si="1"/>
        <v>64.498426248817779</v>
      </c>
      <c r="F21" s="73">
        <f t="shared" si="3"/>
        <v>117.01</v>
      </c>
      <c r="G21" s="73">
        <f t="shared" si="2"/>
        <v>14258.045578775915</v>
      </c>
      <c r="K21" s="76"/>
      <c r="L21" s="76"/>
      <c r="M21" s="77"/>
      <c r="N21" s="77"/>
      <c r="O21" s="77"/>
      <c r="P21" s="78"/>
    </row>
    <row r="22" spans="1:16" x14ac:dyDescent="0.25">
      <c r="A22" s="72">
        <f t="shared" si="4"/>
        <v>45170</v>
      </c>
      <c r="B22" s="59">
        <v>6</v>
      </c>
      <c r="C22" s="52">
        <f t="shared" si="5"/>
        <v>14258.045578775915</v>
      </c>
      <c r="D22" s="73">
        <f t="shared" si="0"/>
        <v>52.28</v>
      </c>
      <c r="E22" s="73">
        <f t="shared" si="1"/>
        <v>64.734920478396774</v>
      </c>
      <c r="F22" s="73">
        <f t="shared" si="3"/>
        <v>117.01</v>
      </c>
      <c r="G22" s="73">
        <f t="shared" si="2"/>
        <v>14193.310658297518</v>
      </c>
      <c r="K22" s="76"/>
      <c r="L22" s="76"/>
      <c r="M22" s="77"/>
      <c r="N22" s="77"/>
      <c r="O22" s="77"/>
      <c r="P22" s="78"/>
    </row>
    <row r="23" spans="1:16" x14ac:dyDescent="0.25">
      <c r="A23" s="72">
        <f t="shared" si="4"/>
        <v>45200</v>
      </c>
      <c r="B23" s="59">
        <v>7</v>
      </c>
      <c r="C23" s="52">
        <f t="shared" si="5"/>
        <v>14193.310658297518</v>
      </c>
      <c r="D23" s="73">
        <f t="shared" si="0"/>
        <v>52.04</v>
      </c>
      <c r="E23" s="73">
        <f t="shared" si="1"/>
        <v>64.972281853484219</v>
      </c>
      <c r="F23" s="73">
        <f t="shared" si="3"/>
        <v>117.01</v>
      </c>
      <c r="G23" s="73">
        <f t="shared" si="2"/>
        <v>14128.338376444033</v>
      </c>
      <c r="N23" s="77"/>
      <c r="O23" s="77"/>
      <c r="P23" s="78"/>
    </row>
    <row r="24" spans="1:16" x14ac:dyDescent="0.25">
      <c r="A24" s="72">
        <f>EDATE(A23,1)</f>
        <v>45231</v>
      </c>
      <c r="B24" s="59">
        <v>8</v>
      </c>
      <c r="C24" s="52">
        <f t="shared" si="5"/>
        <v>14128.338376444033</v>
      </c>
      <c r="D24" s="73">
        <f t="shared" si="0"/>
        <v>51.8</v>
      </c>
      <c r="E24" s="73">
        <f t="shared" si="1"/>
        <v>65.210513553613666</v>
      </c>
      <c r="F24" s="73">
        <f t="shared" si="3"/>
        <v>117.01</v>
      </c>
      <c r="G24" s="73">
        <f t="shared" si="2"/>
        <v>14063.12786289042</v>
      </c>
      <c r="N24" s="77"/>
      <c r="O24" s="77"/>
      <c r="P24" s="78"/>
    </row>
    <row r="25" spans="1:16" x14ac:dyDescent="0.25">
      <c r="A25" s="72">
        <f t="shared" si="4"/>
        <v>45261</v>
      </c>
      <c r="B25" s="59">
        <v>9</v>
      </c>
      <c r="C25" s="52">
        <f t="shared" si="5"/>
        <v>14063.12786289042</v>
      </c>
      <c r="D25" s="73">
        <f t="shared" si="0"/>
        <v>51.56</v>
      </c>
      <c r="E25" s="73">
        <f t="shared" si="1"/>
        <v>65.449618769976922</v>
      </c>
      <c r="F25" s="73">
        <f t="shared" si="3"/>
        <v>117.01</v>
      </c>
      <c r="G25" s="73">
        <f t="shared" si="2"/>
        <v>13997.678244120443</v>
      </c>
      <c r="N25" s="77"/>
      <c r="O25" s="77"/>
      <c r="P25" s="78"/>
    </row>
    <row r="26" spans="1:16" x14ac:dyDescent="0.25">
      <c r="A26" s="72">
        <f t="shared" si="4"/>
        <v>45292</v>
      </c>
      <c r="B26" s="59">
        <v>10</v>
      </c>
      <c r="C26" s="52">
        <f t="shared" si="5"/>
        <v>13997.678244120443</v>
      </c>
      <c r="D26" s="73">
        <f t="shared" si="0"/>
        <v>51.32</v>
      </c>
      <c r="E26" s="73">
        <f t="shared" si="1"/>
        <v>65.68960070546683</v>
      </c>
      <c r="F26" s="73">
        <f t="shared" si="3"/>
        <v>117.01</v>
      </c>
      <c r="G26" s="73">
        <f t="shared" si="2"/>
        <v>13931.988643414976</v>
      </c>
      <c r="N26" s="77"/>
      <c r="O26" s="77"/>
      <c r="P26" s="78"/>
    </row>
    <row r="27" spans="1:16" x14ac:dyDescent="0.25">
      <c r="A27" s="72">
        <f t="shared" si="4"/>
        <v>45323</v>
      </c>
      <c r="B27" s="59">
        <v>11</v>
      </c>
      <c r="C27" s="52">
        <f t="shared" si="5"/>
        <v>13931.988643414976</v>
      </c>
      <c r="D27" s="73">
        <f t="shared" si="0"/>
        <v>51.08</v>
      </c>
      <c r="E27" s="73">
        <f t="shared" si="1"/>
        <v>65.930462574720224</v>
      </c>
      <c r="F27" s="73">
        <f t="shared" si="3"/>
        <v>117.01</v>
      </c>
      <c r="G27" s="73">
        <f t="shared" si="2"/>
        <v>13866.058180840255</v>
      </c>
    </row>
    <row r="28" spans="1:16" x14ac:dyDescent="0.25">
      <c r="A28" s="72">
        <f t="shared" si="4"/>
        <v>45352</v>
      </c>
      <c r="B28" s="59">
        <v>12</v>
      </c>
      <c r="C28" s="52">
        <f t="shared" si="5"/>
        <v>13866.058180840255</v>
      </c>
      <c r="D28" s="73">
        <f t="shared" si="0"/>
        <v>50.84</v>
      </c>
      <c r="E28" s="73">
        <f t="shared" si="1"/>
        <v>66.17220760416086</v>
      </c>
      <c r="F28" s="73">
        <f t="shared" si="3"/>
        <v>117.01</v>
      </c>
      <c r="G28" s="73">
        <f t="shared" si="2"/>
        <v>13799.885973236094</v>
      </c>
    </row>
    <row r="29" spans="1:16" x14ac:dyDescent="0.25">
      <c r="A29" s="72">
        <f t="shared" si="4"/>
        <v>45383</v>
      </c>
      <c r="B29" s="59">
        <v>13</v>
      </c>
      <c r="C29" s="52">
        <f t="shared" si="5"/>
        <v>13799.885973236094</v>
      </c>
      <c r="D29" s="73">
        <f t="shared" si="0"/>
        <v>50.6</v>
      </c>
      <c r="E29" s="73">
        <f t="shared" si="1"/>
        <v>66.414839032042778</v>
      </c>
      <c r="F29" s="73">
        <f t="shared" si="3"/>
        <v>117.01</v>
      </c>
      <c r="G29" s="73">
        <f t="shared" si="2"/>
        <v>13733.471134204052</v>
      </c>
    </row>
    <row r="30" spans="1:16" x14ac:dyDescent="0.25">
      <c r="A30" s="72">
        <f t="shared" si="4"/>
        <v>45413</v>
      </c>
      <c r="B30" s="59">
        <v>14</v>
      </c>
      <c r="C30" s="52">
        <f t="shared" si="5"/>
        <v>13733.471134204052</v>
      </c>
      <c r="D30" s="73">
        <f t="shared" si="0"/>
        <v>50.36</v>
      </c>
      <c r="E30" s="73">
        <f t="shared" si="1"/>
        <v>66.658360108493611</v>
      </c>
      <c r="F30" s="73">
        <f t="shared" si="3"/>
        <v>117.01</v>
      </c>
      <c r="G30" s="73">
        <f t="shared" si="2"/>
        <v>13666.812774095559</v>
      </c>
    </row>
    <row r="31" spans="1:16" x14ac:dyDescent="0.25">
      <c r="A31" s="72">
        <f t="shared" si="4"/>
        <v>45444</v>
      </c>
      <c r="B31" s="59">
        <v>15</v>
      </c>
      <c r="C31" s="52">
        <f t="shared" si="5"/>
        <v>13666.812774095559</v>
      </c>
      <c r="D31" s="73">
        <f t="shared" si="0"/>
        <v>50.11</v>
      </c>
      <c r="E31" s="73">
        <f t="shared" si="1"/>
        <v>66.902774095558087</v>
      </c>
      <c r="F31" s="73">
        <f t="shared" si="3"/>
        <v>117.01</v>
      </c>
      <c r="G31" s="73">
        <f t="shared" si="2"/>
        <v>13599.91</v>
      </c>
    </row>
    <row r="32" spans="1:16" x14ac:dyDescent="0.25">
      <c r="A32" s="72"/>
      <c r="B32" s="59"/>
      <c r="C32" s="52"/>
      <c r="D32" s="73"/>
      <c r="E32" s="73"/>
      <c r="F32" s="73"/>
      <c r="G32" s="73"/>
    </row>
    <row r="33" spans="1:7" x14ac:dyDescent="0.25">
      <c r="A33" s="72"/>
      <c r="B33" s="59"/>
      <c r="C33" s="52"/>
      <c r="D33" s="73"/>
      <c r="E33" s="73"/>
      <c r="F33" s="73"/>
      <c r="G33" s="73"/>
    </row>
    <row r="34" spans="1:7" x14ac:dyDescent="0.25">
      <c r="A34" s="72"/>
      <c r="B34" s="59"/>
      <c r="C34" s="52"/>
      <c r="D34" s="73"/>
      <c r="E34" s="73"/>
      <c r="F34" s="73"/>
      <c r="G34" s="73"/>
    </row>
    <row r="35" spans="1:7" x14ac:dyDescent="0.25">
      <c r="A35" s="72"/>
      <c r="B35" s="59"/>
      <c r="C35" s="52"/>
      <c r="D35" s="73"/>
      <c r="E35" s="73"/>
      <c r="F35" s="73"/>
      <c r="G35" s="73"/>
    </row>
    <row r="36" spans="1:7" x14ac:dyDescent="0.25">
      <c r="A36" s="72"/>
      <c r="B36" s="59"/>
      <c r="C36" s="52"/>
      <c r="D36" s="73"/>
      <c r="E36" s="73"/>
      <c r="F36" s="73"/>
      <c r="G36" s="73"/>
    </row>
    <row r="37" spans="1:7" x14ac:dyDescent="0.25">
      <c r="A37" s="72"/>
      <c r="B37" s="59"/>
      <c r="C37" s="52"/>
      <c r="D37" s="73"/>
      <c r="E37" s="73"/>
      <c r="F37" s="73"/>
      <c r="G37" s="73"/>
    </row>
    <row r="38" spans="1:7" x14ac:dyDescent="0.25">
      <c r="A38" s="72"/>
      <c r="B38" s="59"/>
      <c r="C38" s="52"/>
      <c r="D38" s="73"/>
      <c r="E38" s="73"/>
      <c r="F38" s="73"/>
      <c r="G38" s="73"/>
    </row>
    <row r="39" spans="1:7" x14ac:dyDescent="0.25">
      <c r="A39" s="72"/>
      <c r="B39" s="59"/>
      <c r="C39" s="52"/>
      <c r="D39" s="73"/>
      <c r="E39" s="73"/>
      <c r="F39" s="73"/>
      <c r="G39" s="73"/>
    </row>
    <row r="40" spans="1:7" x14ac:dyDescent="0.25">
      <c r="A40" s="72"/>
      <c r="B40" s="59"/>
      <c r="C40" s="52"/>
      <c r="D40" s="73"/>
      <c r="E40" s="73"/>
      <c r="F40" s="73"/>
      <c r="G40" s="73"/>
    </row>
    <row r="41" spans="1:7" x14ac:dyDescent="0.25">
      <c r="A41" s="72"/>
      <c r="B41" s="59"/>
      <c r="C41" s="52"/>
      <c r="D41" s="73"/>
      <c r="E41" s="73"/>
      <c r="F41" s="73"/>
      <c r="G41" s="73"/>
    </row>
    <row r="42" spans="1:7" x14ac:dyDescent="0.25">
      <c r="A42" s="72"/>
      <c r="B42" s="59"/>
      <c r="C42" s="52"/>
      <c r="D42" s="73"/>
      <c r="E42" s="73"/>
      <c r="F42" s="73"/>
      <c r="G42" s="73"/>
    </row>
    <row r="43" spans="1:7" x14ac:dyDescent="0.25">
      <c r="A43" s="72"/>
      <c r="B43" s="59"/>
      <c r="C43" s="52"/>
      <c r="D43" s="73"/>
      <c r="E43" s="73"/>
      <c r="F43" s="73"/>
      <c r="G43" s="73"/>
    </row>
    <row r="44" spans="1:7" x14ac:dyDescent="0.25">
      <c r="A44" s="72"/>
      <c r="B44" s="59"/>
      <c r="C44" s="52"/>
      <c r="D44" s="73"/>
      <c r="E44" s="73"/>
      <c r="F44" s="73"/>
      <c r="G44" s="73"/>
    </row>
    <row r="45" spans="1:7" x14ac:dyDescent="0.25">
      <c r="A45" s="72"/>
      <c r="B45" s="59"/>
      <c r="C45" s="52"/>
      <c r="D45" s="73"/>
      <c r="E45" s="73"/>
      <c r="F45" s="73"/>
      <c r="G45" s="73"/>
    </row>
    <row r="46" spans="1:7" x14ac:dyDescent="0.25">
      <c r="A46" s="72"/>
      <c r="B46" s="59"/>
      <c r="C46" s="52"/>
      <c r="D46" s="73"/>
      <c r="E46" s="73"/>
      <c r="F46" s="73"/>
      <c r="G46" s="73"/>
    </row>
    <row r="47" spans="1:7" x14ac:dyDescent="0.25">
      <c r="A47" s="72"/>
      <c r="B47" s="59"/>
      <c r="C47" s="52"/>
      <c r="D47" s="73"/>
      <c r="E47" s="73"/>
      <c r="F47" s="73"/>
      <c r="G47" s="73"/>
    </row>
    <row r="48" spans="1:7" x14ac:dyDescent="0.25">
      <c r="A48" s="72"/>
      <c r="B48" s="59"/>
      <c r="C48" s="52"/>
      <c r="D48" s="73"/>
      <c r="E48" s="73"/>
      <c r="F48" s="73"/>
      <c r="G48" s="73"/>
    </row>
    <row r="49" spans="1:7" x14ac:dyDescent="0.25">
      <c r="A49" s="72"/>
      <c r="B49" s="59"/>
      <c r="C49" s="52"/>
      <c r="D49" s="73"/>
      <c r="E49" s="73"/>
      <c r="F49" s="73"/>
      <c r="G49" s="73"/>
    </row>
    <row r="50" spans="1:7" x14ac:dyDescent="0.25">
      <c r="A50" s="72"/>
      <c r="B50" s="59"/>
      <c r="C50" s="52"/>
      <c r="D50" s="73"/>
      <c r="E50" s="73"/>
      <c r="F50" s="73"/>
      <c r="G50" s="73"/>
    </row>
    <row r="51" spans="1:7" x14ac:dyDescent="0.25">
      <c r="A51" s="72"/>
      <c r="B51" s="59"/>
      <c r="C51" s="52"/>
      <c r="D51" s="73"/>
      <c r="E51" s="73"/>
      <c r="F51" s="73"/>
      <c r="G51" s="73"/>
    </row>
    <row r="52" spans="1:7" x14ac:dyDescent="0.25">
      <c r="A52" s="72"/>
      <c r="B52" s="59"/>
      <c r="C52" s="52"/>
      <c r="D52" s="73"/>
      <c r="E52" s="73"/>
      <c r="F52" s="73"/>
      <c r="G52" s="73"/>
    </row>
    <row r="53" spans="1:7" x14ac:dyDescent="0.25">
      <c r="A53" s="72"/>
      <c r="B53" s="59"/>
      <c r="C53" s="52"/>
      <c r="D53" s="73"/>
      <c r="E53" s="73"/>
      <c r="F53" s="73"/>
      <c r="G53" s="73"/>
    </row>
    <row r="54" spans="1:7" x14ac:dyDescent="0.25">
      <c r="A54" s="72"/>
      <c r="B54" s="59"/>
      <c r="C54" s="52"/>
      <c r="D54" s="73"/>
      <c r="E54" s="73"/>
      <c r="F54" s="73"/>
      <c r="G54" s="73"/>
    </row>
    <row r="55" spans="1:7" x14ac:dyDescent="0.25">
      <c r="A55" s="72"/>
      <c r="B55" s="59"/>
      <c r="C55" s="52"/>
      <c r="D55" s="73"/>
      <c r="E55" s="73"/>
      <c r="F55" s="73"/>
      <c r="G55" s="73"/>
    </row>
    <row r="56" spans="1:7" x14ac:dyDescent="0.25">
      <c r="A56" s="72"/>
      <c r="B56" s="59"/>
      <c r="C56" s="52"/>
      <c r="D56" s="73"/>
      <c r="E56" s="73"/>
      <c r="F56" s="73"/>
      <c r="G56" s="73"/>
    </row>
    <row r="57" spans="1:7" x14ac:dyDescent="0.25">
      <c r="A57" s="72"/>
      <c r="B57" s="59"/>
      <c r="C57" s="52"/>
      <c r="D57" s="73"/>
      <c r="E57" s="73"/>
      <c r="F57" s="73"/>
      <c r="G57" s="73"/>
    </row>
    <row r="58" spans="1:7" x14ac:dyDescent="0.25">
      <c r="A58" s="72"/>
      <c r="B58" s="59"/>
      <c r="C58" s="52"/>
      <c r="D58" s="73"/>
      <c r="E58" s="73"/>
      <c r="F58" s="73"/>
      <c r="G58" s="73"/>
    </row>
    <row r="59" spans="1:7" x14ac:dyDescent="0.25">
      <c r="A59" s="72"/>
      <c r="B59" s="59"/>
      <c r="C59" s="52"/>
      <c r="D59" s="73"/>
      <c r="E59" s="73"/>
      <c r="F59" s="73"/>
      <c r="G59" s="73"/>
    </row>
    <row r="60" spans="1:7" x14ac:dyDescent="0.25">
      <c r="A60" s="72"/>
      <c r="B60" s="59"/>
      <c r="C60" s="52"/>
      <c r="D60" s="73"/>
      <c r="E60" s="73"/>
      <c r="F60" s="73"/>
      <c r="G60" s="73"/>
    </row>
    <row r="61" spans="1:7" x14ac:dyDescent="0.25">
      <c r="A61" s="72"/>
      <c r="B61" s="59"/>
      <c r="C61" s="52"/>
      <c r="D61" s="73"/>
      <c r="E61" s="73"/>
      <c r="F61" s="73"/>
      <c r="G61" s="73"/>
    </row>
    <row r="62" spans="1:7" x14ac:dyDescent="0.25">
      <c r="A62" s="72"/>
      <c r="B62" s="59"/>
      <c r="C62" s="52"/>
      <c r="D62" s="73"/>
      <c r="E62" s="73"/>
      <c r="F62" s="73"/>
      <c r="G62" s="73"/>
    </row>
    <row r="63" spans="1:7" x14ac:dyDescent="0.25">
      <c r="A63" s="72"/>
      <c r="B63" s="59"/>
      <c r="C63" s="52"/>
      <c r="D63" s="73"/>
      <c r="E63" s="73"/>
      <c r="F63" s="73"/>
      <c r="G63" s="73"/>
    </row>
    <row r="64" spans="1:7" x14ac:dyDescent="0.25">
      <c r="A64" s="72"/>
      <c r="B64" s="59"/>
      <c r="C64" s="52"/>
      <c r="D64" s="73"/>
      <c r="E64" s="73"/>
      <c r="F64" s="73"/>
      <c r="G64" s="73"/>
    </row>
    <row r="65" spans="1:7" x14ac:dyDescent="0.25">
      <c r="A65" s="72"/>
      <c r="B65" s="59"/>
      <c r="C65" s="52"/>
      <c r="D65" s="73"/>
      <c r="E65" s="73"/>
      <c r="F65" s="73"/>
      <c r="G65" s="73"/>
    </row>
    <row r="66" spans="1:7" x14ac:dyDescent="0.25">
      <c r="A66" s="72"/>
      <c r="B66" s="59"/>
      <c r="C66" s="52"/>
      <c r="D66" s="73"/>
      <c r="E66" s="73"/>
      <c r="F66" s="73"/>
      <c r="G66" s="73"/>
    </row>
    <row r="67" spans="1:7" x14ac:dyDescent="0.25">
      <c r="A67" s="72"/>
      <c r="B67" s="59"/>
      <c r="C67" s="52"/>
      <c r="D67" s="73"/>
      <c r="E67" s="73"/>
      <c r="F67" s="73"/>
      <c r="G67" s="73"/>
    </row>
    <row r="68" spans="1:7" x14ac:dyDescent="0.25">
      <c r="A68" s="72"/>
      <c r="B68" s="59"/>
      <c r="C68" s="52"/>
      <c r="D68" s="73"/>
      <c r="E68" s="73"/>
      <c r="F68" s="73"/>
      <c r="G68" s="73"/>
    </row>
    <row r="69" spans="1:7" x14ac:dyDescent="0.25">
      <c r="A69" s="72"/>
      <c r="B69" s="59"/>
      <c r="C69" s="52"/>
      <c r="D69" s="73"/>
      <c r="E69" s="73"/>
      <c r="F69" s="73"/>
      <c r="G69" s="73"/>
    </row>
    <row r="70" spans="1:7" x14ac:dyDescent="0.25">
      <c r="A70" s="72"/>
      <c r="B70" s="59"/>
      <c r="C70" s="52"/>
      <c r="D70" s="73"/>
      <c r="E70" s="73"/>
      <c r="F70" s="73"/>
      <c r="G70" s="73"/>
    </row>
    <row r="71" spans="1:7" x14ac:dyDescent="0.25">
      <c r="A71" s="72"/>
      <c r="B71" s="59"/>
      <c r="C71" s="52"/>
      <c r="D71" s="73"/>
      <c r="E71" s="73"/>
      <c r="F71" s="73"/>
      <c r="G71" s="73"/>
    </row>
    <row r="72" spans="1:7" x14ac:dyDescent="0.25">
      <c r="A72" s="72"/>
      <c r="B72" s="59"/>
      <c r="C72" s="52"/>
      <c r="D72" s="73"/>
      <c r="E72" s="73"/>
      <c r="F72" s="73"/>
      <c r="G72" s="73"/>
    </row>
    <row r="73" spans="1:7" x14ac:dyDescent="0.25">
      <c r="A73" s="72"/>
      <c r="B73" s="59"/>
      <c r="C73" s="52"/>
      <c r="D73" s="73"/>
      <c r="E73" s="73"/>
      <c r="F73" s="73"/>
      <c r="G73" s="73"/>
    </row>
    <row r="74" spans="1:7" x14ac:dyDescent="0.25">
      <c r="A74" s="72"/>
      <c r="B74" s="59"/>
      <c r="C74" s="52"/>
      <c r="D74" s="73"/>
      <c r="E74" s="73"/>
      <c r="F74" s="73"/>
      <c r="G74" s="73"/>
    </row>
    <row r="75" spans="1:7" x14ac:dyDescent="0.25">
      <c r="A75" s="72"/>
      <c r="B75" s="59"/>
      <c r="C75" s="52"/>
      <c r="D75" s="73"/>
      <c r="E75" s="73"/>
      <c r="F75" s="73"/>
      <c r="G75" s="73"/>
    </row>
    <row r="76" spans="1:7" x14ac:dyDescent="0.25">
      <c r="A76" s="72"/>
      <c r="B76" s="59"/>
      <c r="C76" s="52"/>
      <c r="D76" s="73"/>
      <c r="E76" s="73"/>
      <c r="F76" s="73"/>
      <c r="G76" s="73"/>
    </row>
    <row r="77" spans="1:7" x14ac:dyDescent="0.25">
      <c r="A77" s="72"/>
      <c r="B77" s="59"/>
      <c r="C77" s="52"/>
      <c r="D77" s="73"/>
      <c r="E77" s="73"/>
      <c r="F77" s="73"/>
      <c r="G77" s="73"/>
    </row>
    <row r="78" spans="1:7" x14ac:dyDescent="0.25">
      <c r="A78" s="72"/>
      <c r="B78" s="59"/>
      <c r="C78" s="52"/>
      <c r="D78" s="73"/>
      <c r="E78" s="73"/>
      <c r="F78" s="73"/>
      <c r="G78" s="73"/>
    </row>
    <row r="79" spans="1:7" x14ac:dyDescent="0.25">
      <c r="A79" s="72"/>
      <c r="B79" s="59"/>
      <c r="C79" s="52"/>
      <c r="D79" s="73"/>
      <c r="E79" s="73"/>
      <c r="F79" s="73"/>
      <c r="G79" s="73"/>
    </row>
    <row r="80" spans="1:7" x14ac:dyDescent="0.25">
      <c r="A80" s="72"/>
      <c r="B80" s="59"/>
      <c r="C80" s="52"/>
      <c r="D80" s="73"/>
      <c r="E80" s="73"/>
      <c r="F80" s="73"/>
      <c r="G80" s="73"/>
    </row>
    <row r="81" spans="1:7" x14ac:dyDescent="0.25">
      <c r="A81" s="72"/>
      <c r="B81" s="59"/>
      <c r="C81" s="52"/>
      <c r="D81" s="73"/>
      <c r="E81" s="73"/>
      <c r="F81" s="73"/>
      <c r="G81" s="73"/>
    </row>
    <row r="82" spans="1:7" x14ac:dyDescent="0.25">
      <c r="A82" s="72"/>
      <c r="B82" s="59"/>
      <c r="C82" s="52"/>
      <c r="D82" s="73"/>
      <c r="E82" s="73"/>
      <c r="F82" s="73"/>
      <c r="G82" s="73"/>
    </row>
    <row r="83" spans="1:7" x14ac:dyDescent="0.25">
      <c r="A83" s="72"/>
      <c r="B83" s="59"/>
      <c r="C83" s="52"/>
      <c r="D83" s="73"/>
      <c r="E83" s="73"/>
      <c r="F83" s="73"/>
      <c r="G83" s="73"/>
    </row>
    <row r="84" spans="1:7" x14ac:dyDescent="0.25">
      <c r="A84" s="72"/>
      <c r="B84" s="59"/>
      <c r="C84" s="52"/>
      <c r="D84" s="73"/>
      <c r="E84" s="73"/>
      <c r="F84" s="73"/>
      <c r="G84" s="73"/>
    </row>
    <row r="85" spans="1:7" x14ac:dyDescent="0.25">
      <c r="A85" s="72"/>
      <c r="B85" s="59"/>
      <c r="C85" s="52"/>
      <c r="D85" s="73"/>
      <c r="E85" s="73"/>
      <c r="F85" s="73"/>
      <c r="G85" s="73"/>
    </row>
    <row r="86" spans="1:7" x14ac:dyDescent="0.25">
      <c r="A86" s="72"/>
      <c r="B86" s="59"/>
      <c r="C86" s="52"/>
      <c r="D86" s="73"/>
      <c r="E86" s="73"/>
      <c r="F86" s="73"/>
      <c r="G86" s="73"/>
    </row>
    <row r="87" spans="1:7" x14ac:dyDescent="0.25">
      <c r="A87" s="72"/>
      <c r="B87" s="59"/>
      <c r="C87" s="52"/>
      <c r="D87" s="73"/>
      <c r="E87" s="73"/>
      <c r="F87" s="73"/>
      <c r="G87" s="73"/>
    </row>
    <row r="88" spans="1:7" x14ac:dyDescent="0.25">
      <c r="A88" s="72"/>
      <c r="B88" s="59"/>
      <c r="C88" s="52"/>
      <c r="D88" s="73"/>
      <c r="E88" s="73"/>
      <c r="F88" s="73"/>
      <c r="G88" s="73"/>
    </row>
    <row r="89" spans="1:7" x14ac:dyDescent="0.25">
      <c r="A89" s="72"/>
      <c r="B89" s="59"/>
      <c r="C89" s="52"/>
      <c r="D89" s="73"/>
      <c r="E89" s="73"/>
      <c r="F89" s="73"/>
      <c r="G89" s="73"/>
    </row>
    <row r="90" spans="1:7" x14ac:dyDescent="0.25">
      <c r="A90" s="72"/>
      <c r="B90" s="59"/>
      <c r="C90" s="52"/>
      <c r="D90" s="73"/>
      <c r="E90" s="73"/>
      <c r="F90" s="73"/>
      <c r="G90" s="73"/>
    </row>
    <row r="91" spans="1:7" x14ac:dyDescent="0.25">
      <c r="A91" s="72"/>
      <c r="B91" s="59"/>
      <c r="C91" s="52"/>
      <c r="D91" s="73"/>
      <c r="E91" s="73"/>
      <c r="F91" s="73"/>
      <c r="G91" s="73"/>
    </row>
    <row r="92" spans="1:7" x14ac:dyDescent="0.25">
      <c r="A92" s="72"/>
      <c r="B92" s="59"/>
      <c r="C92" s="52"/>
      <c r="D92" s="73"/>
      <c r="E92" s="73"/>
      <c r="F92" s="73"/>
      <c r="G92" s="73"/>
    </row>
    <row r="93" spans="1:7" x14ac:dyDescent="0.25">
      <c r="A93" s="72"/>
      <c r="B93" s="59"/>
      <c r="C93" s="52"/>
      <c r="D93" s="73"/>
      <c r="E93" s="73"/>
      <c r="F93" s="73"/>
      <c r="G93" s="73"/>
    </row>
    <row r="94" spans="1:7" x14ac:dyDescent="0.25">
      <c r="A94" s="72"/>
      <c r="B94" s="59"/>
      <c r="C94" s="52"/>
      <c r="D94" s="73"/>
      <c r="E94" s="73"/>
      <c r="F94" s="73"/>
      <c r="G94" s="73"/>
    </row>
    <row r="95" spans="1:7" x14ac:dyDescent="0.25">
      <c r="A95" s="72"/>
      <c r="B95" s="59"/>
      <c r="C95" s="52"/>
      <c r="D95" s="73"/>
      <c r="E95" s="73"/>
      <c r="F95" s="73"/>
      <c r="G95" s="73"/>
    </row>
    <row r="96" spans="1:7" x14ac:dyDescent="0.25">
      <c r="A96" s="72"/>
      <c r="B96" s="59"/>
      <c r="C96" s="52"/>
      <c r="D96" s="73"/>
      <c r="E96" s="73"/>
      <c r="F96" s="73"/>
      <c r="G96" s="73"/>
    </row>
    <row r="97" spans="1:7" x14ac:dyDescent="0.25">
      <c r="A97" s="72"/>
      <c r="B97" s="59"/>
      <c r="C97" s="52"/>
      <c r="D97" s="73"/>
      <c r="E97" s="73"/>
      <c r="F97" s="73"/>
      <c r="G97" s="73"/>
    </row>
    <row r="98" spans="1:7" x14ac:dyDescent="0.25">
      <c r="A98" s="72"/>
      <c r="B98" s="59"/>
      <c r="C98" s="52"/>
      <c r="D98" s="73"/>
      <c r="E98" s="73"/>
      <c r="F98" s="73"/>
      <c r="G98" s="73"/>
    </row>
    <row r="99" spans="1:7" x14ac:dyDescent="0.25">
      <c r="A99" s="72"/>
      <c r="B99" s="59"/>
      <c r="C99" s="52"/>
      <c r="D99" s="73"/>
      <c r="E99" s="73"/>
      <c r="F99" s="73"/>
      <c r="G99" s="73"/>
    </row>
    <row r="100" spans="1:7" x14ac:dyDescent="0.25">
      <c r="A100" s="72"/>
      <c r="B100" s="59"/>
      <c r="C100" s="52"/>
      <c r="D100" s="73"/>
      <c r="E100" s="73"/>
      <c r="F100" s="73"/>
      <c r="G100" s="73"/>
    </row>
    <row r="101" spans="1:7" x14ac:dyDescent="0.25">
      <c r="A101" s="72"/>
      <c r="B101" s="59"/>
      <c r="C101" s="52"/>
      <c r="D101" s="73"/>
      <c r="E101" s="73"/>
      <c r="F101" s="73"/>
      <c r="G101" s="73"/>
    </row>
    <row r="102" spans="1:7" x14ac:dyDescent="0.25">
      <c r="A102" s="72"/>
      <c r="B102" s="59"/>
      <c r="C102" s="52"/>
      <c r="D102" s="73"/>
      <c r="E102" s="73"/>
      <c r="F102" s="73"/>
      <c r="G102" s="73"/>
    </row>
    <row r="103" spans="1:7" x14ac:dyDescent="0.25">
      <c r="A103" s="72"/>
      <c r="B103" s="59"/>
      <c r="C103" s="52"/>
      <c r="D103" s="73"/>
      <c r="E103" s="73"/>
      <c r="F103" s="73"/>
      <c r="G103" s="73"/>
    </row>
    <row r="104" spans="1:7" x14ac:dyDescent="0.25">
      <c r="A104" s="72"/>
      <c r="B104" s="59"/>
      <c r="C104" s="52"/>
      <c r="D104" s="73"/>
      <c r="E104" s="73"/>
      <c r="F104" s="73"/>
      <c r="G104" s="73"/>
    </row>
    <row r="105" spans="1:7" x14ac:dyDescent="0.25">
      <c r="A105" s="72"/>
      <c r="B105" s="59"/>
      <c r="C105" s="52"/>
      <c r="D105" s="73"/>
      <c r="E105" s="73"/>
      <c r="F105" s="73"/>
      <c r="G105" s="73"/>
    </row>
    <row r="106" spans="1:7" x14ac:dyDescent="0.25">
      <c r="A106" s="72"/>
      <c r="B106" s="59"/>
      <c r="C106" s="52"/>
      <c r="D106" s="73"/>
      <c r="E106" s="73"/>
      <c r="F106" s="73"/>
      <c r="G106" s="73"/>
    </row>
    <row r="107" spans="1:7" x14ac:dyDescent="0.25">
      <c r="A107" s="72"/>
      <c r="B107" s="59"/>
      <c r="C107" s="52"/>
      <c r="D107" s="73"/>
      <c r="E107" s="73"/>
      <c r="F107" s="73"/>
      <c r="G107" s="73"/>
    </row>
    <row r="108" spans="1:7" x14ac:dyDescent="0.25">
      <c r="A108" s="72"/>
      <c r="B108" s="59"/>
      <c r="C108" s="52"/>
      <c r="D108" s="73"/>
      <c r="E108" s="73"/>
      <c r="F108" s="73"/>
      <c r="G108" s="73"/>
    </row>
    <row r="109" spans="1:7" x14ac:dyDescent="0.25">
      <c r="A109" s="72"/>
      <c r="B109" s="59"/>
      <c r="C109" s="52"/>
      <c r="D109" s="73"/>
      <c r="E109" s="73"/>
      <c r="F109" s="73"/>
      <c r="G109" s="73"/>
    </row>
    <row r="110" spans="1:7" x14ac:dyDescent="0.25">
      <c r="A110" s="72"/>
      <c r="B110" s="59"/>
      <c r="C110" s="52"/>
      <c r="D110" s="73"/>
      <c r="E110" s="73"/>
      <c r="F110" s="73"/>
      <c r="G110" s="73"/>
    </row>
    <row r="111" spans="1:7" x14ac:dyDescent="0.25">
      <c r="A111" s="72"/>
      <c r="B111" s="59"/>
      <c r="C111" s="52"/>
      <c r="D111" s="73"/>
      <c r="E111" s="73"/>
      <c r="F111" s="73"/>
      <c r="G111" s="73"/>
    </row>
    <row r="112" spans="1:7" x14ac:dyDescent="0.25">
      <c r="A112" s="72"/>
      <c r="B112" s="59"/>
      <c r="C112" s="52"/>
      <c r="D112" s="73"/>
      <c r="E112" s="73"/>
      <c r="F112" s="73"/>
      <c r="G112" s="73"/>
    </row>
    <row r="113" spans="1:7" x14ac:dyDescent="0.25">
      <c r="A113" s="72"/>
      <c r="B113" s="59"/>
      <c r="C113" s="52"/>
      <c r="D113" s="73"/>
      <c r="E113" s="73"/>
      <c r="F113" s="73"/>
      <c r="G113" s="73"/>
    </row>
    <row r="114" spans="1:7" x14ac:dyDescent="0.25">
      <c r="A114" s="72"/>
      <c r="B114" s="59"/>
      <c r="C114" s="52"/>
      <c r="D114" s="73"/>
      <c r="E114" s="73"/>
      <c r="F114" s="73"/>
      <c r="G114" s="73"/>
    </row>
    <row r="115" spans="1:7" x14ac:dyDescent="0.25">
      <c r="A115" s="72"/>
      <c r="B115" s="59"/>
      <c r="C115" s="52"/>
      <c r="D115" s="73"/>
      <c r="E115" s="73"/>
      <c r="F115" s="73"/>
      <c r="G115" s="73"/>
    </row>
    <row r="116" spans="1:7" x14ac:dyDescent="0.25">
      <c r="A116" s="72"/>
      <c r="B116" s="59"/>
      <c r="C116" s="52"/>
      <c r="D116" s="73"/>
      <c r="E116" s="73"/>
      <c r="F116" s="73"/>
      <c r="G116" s="73"/>
    </row>
    <row r="117" spans="1:7" x14ac:dyDescent="0.25">
      <c r="A117" s="72"/>
      <c r="B117" s="59"/>
      <c r="C117" s="52"/>
      <c r="D117" s="73"/>
      <c r="E117" s="73"/>
      <c r="F117" s="73"/>
      <c r="G117" s="73"/>
    </row>
    <row r="118" spans="1:7" x14ac:dyDescent="0.25">
      <c r="A118" s="72"/>
      <c r="B118" s="59"/>
      <c r="C118" s="52"/>
      <c r="D118" s="73"/>
      <c r="E118" s="73"/>
      <c r="F118" s="73"/>
      <c r="G118" s="73"/>
    </row>
    <row r="119" spans="1:7" x14ac:dyDescent="0.25">
      <c r="A119" s="72"/>
      <c r="B119" s="59"/>
      <c r="C119" s="52"/>
      <c r="D119" s="73"/>
      <c r="E119" s="73"/>
      <c r="F119" s="73"/>
      <c r="G119" s="73"/>
    </row>
    <row r="120" spans="1:7" x14ac:dyDescent="0.25">
      <c r="A120" s="72"/>
      <c r="B120" s="59"/>
      <c r="C120" s="52"/>
      <c r="D120" s="73"/>
      <c r="E120" s="73"/>
      <c r="F120" s="73"/>
      <c r="G120" s="73"/>
    </row>
    <row r="121" spans="1:7" x14ac:dyDescent="0.25">
      <c r="A121" s="72"/>
      <c r="B121" s="59"/>
      <c r="C121" s="52"/>
      <c r="D121" s="73"/>
      <c r="E121" s="73"/>
      <c r="F121" s="73"/>
      <c r="G121" s="73"/>
    </row>
    <row r="122" spans="1:7" x14ac:dyDescent="0.25">
      <c r="A122" s="72"/>
      <c r="B122" s="59"/>
      <c r="C122" s="52"/>
      <c r="D122" s="73"/>
      <c r="E122" s="73"/>
      <c r="F122" s="73"/>
      <c r="G122" s="73"/>
    </row>
    <row r="123" spans="1:7" x14ac:dyDescent="0.25">
      <c r="A123" s="72"/>
      <c r="B123" s="59"/>
      <c r="C123" s="52"/>
      <c r="D123" s="73"/>
      <c r="E123" s="73"/>
      <c r="F123" s="73"/>
      <c r="G123" s="73"/>
    </row>
    <row r="124" spans="1:7" x14ac:dyDescent="0.25">
      <c r="A124" s="72"/>
      <c r="B124" s="59"/>
      <c r="C124" s="52"/>
      <c r="D124" s="73"/>
      <c r="E124" s="73"/>
      <c r="F124" s="73"/>
      <c r="G124" s="73"/>
    </row>
    <row r="125" spans="1:7" x14ac:dyDescent="0.25">
      <c r="A125" s="72"/>
      <c r="B125" s="59"/>
      <c r="C125" s="52"/>
      <c r="D125" s="73"/>
      <c r="E125" s="73"/>
      <c r="F125" s="73"/>
      <c r="G125" s="73"/>
    </row>
    <row r="126" spans="1:7" x14ac:dyDescent="0.25">
      <c r="A126" s="72"/>
      <c r="B126" s="59"/>
      <c r="C126" s="52"/>
      <c r="D126" s="73"/>
      <c r="E126" s="73"/>
      <c r="F126" s="73"/>
      <c r="G126" s="73"/>
    </row>
    <row r="127" spans="1:7" x14ac:dyDescent="0.25">
      <c r="A127" s="72"/>
      <c r="B127" s="59"/>
      <c r="C127" s="52"/>
      <c r="D127" s="73"/>
      <c r="E127" s="73"/>
      <c r="F127" s="73"/>
      <c r="G127" s="73"/>
    </row>
    <row r="128" spans="1:7" x14ac:dyDescent="0.25">
      <c r="A128" s="72"/>
      <c r="B128" s="59"/>
      <c r="C128" s="52"/>
      <c r="D128" s="73"/>
      <c r="E128" s="73"/>
      <c r="F128" s="73"/>
      <c r="G128" s="73"/>
    </row>
    <row r="129" spans="1:7" x14ac:dyDescent="0.25">
      <c r="A129" s="72"/>
      <c r="B129" s="59"/>
      <c r="C129" s="52"/>
      <c r="D129" s="73"/>
      <c r="E129" s="73"/>
      <c r="F129" s="73"/>
      <c r="G129" s="73"/>
    </row>
    <row r="130" spans="1:7" x14ac:dyDescent="0.25">
      <c r="A130" s="72"/>
      <c r="B130" s="59"/>
      <c r="C130" s="52"/>
      <c r="D130" s="73"/>
      <c r="E130" s="73"/>
      <c r="F130" s="73"/>
      <c r="G130" s="73"/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12DDA-656A-490D-A178-DBAFD978389B}">
  <dimension ref="A1:P130"/>
  <sheetViews>
    <sheetView workbookViewId="0">
      <selection activeCell="B4" sqref="B4"/>
    </sheetView>
  </sheetViews>
  <sheetFormatPr defaultRowHeight="15" x14ac:dyDescent="0.25"/>
  <cols>
    <col min="1" max="1" width="9.140625" style="60" customWidth="1"/>
    <col min="2" max="2" width="7.85546875" style="60" customWidth="1"/>
    <col min="3" max="3" width="14.7109375" style="60" customWidth="1"/>
    <col min="4" max="4" width="14.28515625" style="60" customWidth="1"/>
    <col min="5" max="7" width="14.7109375" style="60" customWidth="1"/>
    <col min="8" max="10" width="9.140625" style="60"/>
    <col min="11" max="11" width="11" style="60" customWidth="1"/>
    <col min="12" max="16384" width="9.140625" style="60"/>
  </cols>
  <sheetData>
    <row r="1" spans="1:16" x14ac:dyDescent="0.25">
      <c r="A1" s="46"/>
      <c r="B1" s="46"/>
      <c r="C1" s="46"/>
      <c r="D1" s="46"/>
      <c r="E1" s="46"/>
      <c r="F1" s="46"/>
      <c r="G1" s="47"/>
    </row>
    <row r="2" spans="1:16" x14ac:dyDescent="0.25">
      <c r="A2" s="46"/>
      <c r="B2" s="46"/>
      <c r="C2" s="46"/>
      <c r="D2" s="46"/>
      <c r="E2" s="46"/>
      <c r="F2" s="48"/>
      <c r="G2" s="49"/>
    </row>
    <row r="3" spans="1:16" x14ac:dyDescent="0.25">
      <c r="A3" s="46"/>
      <c r="B3" s="46"/>
      <c r="C3" s="46"/>
      <c r="D3" s="46"/>
      <c r="E3" s="46"/>
      <c r="F3" s="48"/>
      <c r="G3" s="49"/>
      <c r="K3" s="79" t="s">
        <v>1</v>
      </c>
      <c r="L3" s="79" t="s">
        <v>47</v>
      </c>
      <c r="M3" s="80"/>
    </row>
    <row r="4" spans="1:16" ht="21" x14ac:dyDescent="0.35">
      <c r="A4" s="46"/>
      <c r="B4" s="50" t="s">
        <v>48</v>
      </c>
      <c r="C4" s="46"/>
      <c r="D4" s="46"/>
      <c r="E4" s="51"/>
      <c r="F4" s="52"/>
      <c r="G4" s="46"/>
      <c r="K4" s="105" t="s">
        <v>49</v>
      </c>
      <c r="L4" s="106">
        <v>545.9</v>
      </c>
      <c r="M4" s="81">
        <v>0.21594137263781957</v>
      </c>
      <c r="N4" s="86"/>
      <c r="O4" s="85"/>
    </row>
    <row r="5" spans="1:16" x14ac:dyDescent="0.25">
      <c r="A5" s="46"/>
      <c r="B5" s="46"/>
      <c r="C5" s="46"/>
      <c r="D5" s="46"/>
      <c r="E5" s="46"/>
      <c r="F5" s="52"/>
      <c r="G5" s="46"/>
      <c r="K5" s="82" t="s">
        <v>50</v>
      </c>
      <c r="L5" s="113">
        <v>2456.3000000000002</v>
      </c>
      <c r="M5" s="82"/>
      <c r="N5" s="84"/>
      <c r="O5" s="85"/>
    </row>
    <row r="6" spans="1:16" x14ac:dyDescent="0.25">
      <c r="A6" s="46"/>
      <c r="B6" s="53" t="s">
        <v>51</v>
      </c>
      <c r="C6" s="54"/>
      <c r="D6" s="55"/>
      <c r="E6" s="56">
        <v>45017</v>
      </c>
      <c r="F6" s="57"/>
      <c r="G6" s="46"/>
      <c r="M6" s="78"/>
      <c r="N6" s="75"/>
      <c r="O6" s="75"/>
    </row>
    <row r="7" spans="1:16" x14ac:dyDescent="0.25">
      <c r="A7" s="46"/>
      <c r="B7" s="58" t="s">
        <v>52</v>
      </c>
      <c r="C7" s="59"/>
      <c r="E7" s="61">
        <v>15</v>
      </c>
      <c r="F7" s="62" t="s">
        <v>53</v>
      </c>
      <c r="G7" s="46"/>
      <c r="M7" s="78"/>
      <c r="N7" s="77"/>
      <c r="O7" s="77"/>
    </row>
    <row r="8" spans="1:16" x14ac:dyDescent="0.25">
      <c r="A8" s="46"/>
      <c r="B8" s="58" t="s">
        <v>54</v>
      </c>
      <c r="C8" s="59"/>
      <c r="D8" s="83">
        <f>E6-1</f>
        <v>45016</v>
      </c>
      <c r="E8" s="87">
        <v>67509.94</v>
      </c>
      <c r="F8" s="62" t="s">
        <v>55</v>
      </c>
      <c r="G8" s="46"/>
      <c r="I8" s="170"/>
      <c r="K8" s="76"/>
      <c r="L8" s="76"/>
      <c r="M8" s="77"/>
      <c r="N8" s="77"/>
      <c r="O8" s="77"/>
    </row>
    <row r="9" spans="1:16" x14ac:dyDescent="0.25">
      <c r="A9" s="46"/>
      <c r="B9" s="58" t="s">
        <v>54</v>
      </c>
      <c r="C9" s="59"/>
      <c r="D9" s="83">
        <f>EDATE(D8,E7)</f>
        <v>45473</v>
      </c>
      <c r="E9" s="87">
        <v>62979.639999999985</v>
      </c>
      <c r="F9" s="62" t="s">
        <v>55</v>
      </c>
      <c r="G9" s="104"/>
      <c r="K9" s="76"/>
      <c r="L9" s="76"/>
      <c r="M9" s="77"/>
      <c r="N9" s="77"/>
      <c r="O9" s="77"/>
    </row>
    <row r="10" spans="1:16" x14ac:dyDescent="0.25">
      <c r="A10" s="46"/>
      <c r="B10" s="58" t="s">
        <v>56</v>
      </c>
      <c r="C10" s="59"/>
      <c r="E10" s="63">
        <f>M4</f>
        <v>0.21594137263781957</v>
      </c>
      <c r="F10" s="62"/>
      <c r="G10" s="46"/>
      <c r="K10" s="76"/>
      <c r="L10" s="76"/>
      <c r="M10" s="77"/>
      <c r="N10" s="78"/>
      <c r="O10" s="78"/>
    </row>
    <row r="11" spans="1:16" x14ac:dyDescent="0.25">
      <c r="A11" s="46"/>
      <c r="B11" s="58" t="s">
        <v>57</v>
      </c>
      <c r="C11" s="59"/>
      <c r="E11" s="74">
        <f>ROUND(E8*E10,2)</f>
        <v>14578.19</v>
      </c>
      <c r="F11" s="62" t="s">
        <v>55</v>
      </c>
      <c r="G11" s="46"/>
      <c r="K11" s="76"/>
      <c r="L11" s="76"/>
      <c r="M11" s="77"/>
      <c r="N11" s="78"/>
      <c r="O11" s="78"/>
    </row>
    <row r="12" spans="1:16" x14ac:dyDescent="0.25">
      <c r="A12" s="46"/>
      <c r="B12" s="58" t="s">
        <v>58</v>
      </c>
      <c r="C12" s="59"/>
      <c r="E12" s="74">
        <f>ROUND(E9*E10,2)</f>
        <v>13599.91</v>
      </c>
      <c r="F12" s="62" t="s">
        <v>55</v>
      </c>
      <c r="G12" s="46"/>
      <c r="K12" s="76"/>
      <c r="L12" s="110"/>
      <c r="M12" s="77"/>
      <c r="N12" s="77"/>
      <c r="O12" s="77"/>
      <c r="P12" s="78"/>
    </row>
    <row r="13" spans="1:16" x14ac:dyDescent="0.25">
      <c r="A13" s="46"/>
      <c r="B13" s="64" t="s">
        <v>59</v>
      </c>
      <c r="C13" s="65"/>
      <c r="D13" s="66"/>
      <c r="E13" s="67">
        <v>4.3999999999999997E-2</v>
      </c>
      <c r="F13" s="68"/>
      <c r="G13" s="69"/>
      <c r="K13" s="76"/>
      <c r="L13" s="76"/>
      <c r="M13" s="77"/>
      <c r="N13" s="77"/>
      <c r="O13" s="77"/>
      <c r="P13" s="78"/>
    </row>
    <row r="14" spans="1:16" x14ac:dyDescent="0.25">
      <c r="A14" s="46"/>
      <c r="B14" s="61"/>
      <c r="C14" s="59"/>
      <c r="E14" s="70"/>
      <c r="F14" s="61"/>
      <c r="G14" s="69"/>
      <c r="K14" s="76"/>
      <c r="L14" s="76"/>
      <c r="M14" s="77"/>
      <c r="N14" s="77"/>
      <c r="O14" s="77"/>
      <c r="P14" s="78"/>
    </row>
    <row r="15" spans="1:16" x14ac:dyDescent="0.25">
      <c r="K15" s="76"/>
      <c r="L15" s="76"/>
      <c r="M15" s="77"/>
      <c r="N15" s="77"/>
      <c r="O15" s="77"/>
      <c r="P15" s="78"/>
    </row>
    <row r="16" spans="1:16" ht="15.75" thickBot="1" x14ac:dyDescent="0.3">
      <c r="A16" s="71" t="s">
        <v>60</v>
      </c>
      <c r="B16" s="71" t="s">
        <v>61</v>
      </c>
      <c r="C16" s="71" t="s">
        <v>62</v>
      </c>
      <c r="D16" s="71" t="s">
        <v>63</v>
      </c>
      <c r="E16" s="71" t="s">
        <v>64</v>
      </c>
      <c r="F16" s="71" t="s">
        <v>65</v>
      </c>
      <c r="G16" s="71" t="s">
        <v>66</v>
      </c>
      <c r="K16" s="76"/>
      <c r="L16" s="76"/>
      <c r="M16" s="77"/>
      <c r="N16" s="77"/>
      <c r="O16" s="77"/>
      <c r="P16" s="78"/>
    </row>
    <row r="17" spans="1:16" x14ac:dyDescent="0.25">
      <c r="A17" s="183">
        <f>E6</f>
        <v>45017</v>
      </c>
      <c r="B17" s="184">
        <v>1</v>
      </c>
      <c r="C17" s="185">
        <f>E11</f>
        <v>14578.19</v>
      </c>
      <c r="D17" s="186">
        <f>ROUND(C17*$E$13/12,2)</f>
        <v>53.45</v>
      </c>
      <c r="E17" s="186">
        <f>PPMT($E$13/12,B17,$E$7,-$E$11,$E$12,0)</f>
        <v>63.561057600575126</v>
      </c>
      <c r="F17" s="186">
        <f>ROUND(PMT($E$13/12,E7,-E11,E12),2)</f>
        <v>117.01</v>
      </c>
      <c r="G17" s="186">
        <f>C17-E17</f>
        <v>14514.628942399426</v>
      </c>
      <c r="K17" s="76"/>
      <c r="L17" s="76"/>
      <c r="M17" s="77"/>
      <c r="N17" s="77"/>
      <c r="O17" s="77"/>
      <c r="P17" s="78"/>
    </row>
    <row r="18" spans="1:16" x14ac:dyDescent="0.25">
      <c r="A18" s="183">
        <f>EDATE(A17,1)</f>
        <v>45047</v>
      </c>
      <c r="B18" s="184">
        <v>2</v>
      </c>
      <c r="C18" s="185">
        <f>G17</f>
        <v>14514.628942399426</v>
      </c>
      <c r="D18" s="186">
        <f t="shared" ref="D18:D31" si="0">ROUND(C18*$E$13/12,2)</f>
        <v>53.22</v>
      </c>
      <c r="E18" s="186">
        <f t="shared" ref="E18:E31" si="1">PPMT($E$13/12,B18,$E$7,-$E$11,$E$12,0)</f>
        <v>63.794114811777234</v>
      </c>
      <c r="F18" s="186">
        <f>F17</f>
        <v>117.01</v>
      </c>
      <c r="G18" s="186">
        <f t="shared" ref="G18:G31" si="2">C18-E18</f>
        <v>14450.834827587649</v>
      </c>
      <c r="K18" s="76"/>
      <c r="L18" s="76"/>
      <c r="M18" s="77"/>
      <c r="N18" s="77"/>
      <c r="O18" s="77"/>
      <c r="P18" s="78"/>
    </row>
    <row r="19" spans="1:16" x14ac:dyDescent="0.25">
      <c r="A19" s="183">
        <f>EDATE(A18,1)</f>
        <v>45078</v>
      </c>
      <c r="B19" s="184">
        <v>3</v>
      </c>
      <c r="C19" s="185">
        <f>G18</f>
        <v>14450.834827587649</v>
      </c>
      <c r="D19" s="186">
        <f t="shared" si="0"/>
        <v>52.99</v>
      </c>
      <c r="E19" s="186">
        <f t="shared" si="1"/>
        <v>64.028026566087078</v>
      </c>
      <c r="F19" s="186">
        <f t="shared" ref="F19:F31" si="3">F18</f>
        <v>117.01</v>
      </c>
      <c r="G19" s="186">
        <f t="shared" si="2"/>
        <v>14386.806801021561</v>
      </c>
      <c r="K19" s="76"/>
      <c r="L19" s="76"/>
      <c r="M19" s="77"/>
      <c r="N19" s="77"/>
      <c r="O19" s="77"/>
      <c r="P19" s="78"/>
    </row>
    <row r="20" spans="1:16" x14ac:dyDescent="0.25">
      <c r="A20" s="72">
        <f t="shared" ref="A20:A31" si="4">EDATE(A19,1)</f>
        <v>45108</v>
      </c>
      <c r="B20" s="59">
        <v>4</v>
      </c>
      <c r="C20" s="52">
        <f t="shared" ref="C20:C31" si="5">G19</f>
        <v>14386.806801021561</v>
      </c>
      <c r="D20" s="73">
        <f t="shared" si="0"/>
        <v>52.75</v>
      </c>
      <c r="E20" s="73">
        <f t="shared" si="1"/>
        <v>64.262795996829396</v>
      </c>
      <c r="F20" s="73">
        <f t="shared" si="3"/>
        <v>117.01</v>
      </c>
      <c r="G20" s="73">
        <f t="shared" si="2"/>
        <v>14322.544005024733</v>
      </c>
      <c r="K20" s="76"/>
      <c r="L20" s="76"/>
      <c r="M20" s="77"/>
      <c r="N20" s="77"/>
      <c r="O20" s="77"/>
      <c r="P20" s="78"/>
    </row>
    <row r="21" spans="1:16" x14ac:dyDescent="0.25">
      <c r="A21" s="72">
        <f t="shared" si="4"/>
        <v>45139</v>
      </c>
      <c r="B21" s="59">
        <v>5</v>
      </c>
      <c r="C21" s="52">
        <f t="shared" si="5"/>
        <v>14322.544005024733</v>
      </c>
      <c r="D21" s="73">
        <f t="shared" si="0"/>
        <v>52.52</v>
      </c>
      <c r="E21" s="73">
        <f t="shared" si="1"/>
        <v>64.498426248817779</v>
      </c>
      <c r="F21" s="73">
        <f t="shared" si="3"/>
        <v>117.01</v>
      </c>
      <c r="G21" s="73">
        <f t="shared" si="2"/>
        <v>14258.045578775915</v>
      </c>
      <c r="K21" s="76"/>
      <c r="L21" s="76"/>
      <c r="M21" s="77"/>
      <c r="N21" s="77"/>
      <c r="O21" s="77"/>
      <c r="P21" s="78"/>
    </row>
    <row r="22" spans="1:16" x14ac:dyDescent="0.25">
      <c r="A22" s="72">
        <f t="shared" si="4"/>
        <v>45170</v>
      </c>
      <c r="B22" s="59">
        <v>6</v>
      </c>
      <c r="C22" s="52">
        <f t="shared" si="5"/>
        <v>14258.045578775915</v>
      </c>
      <c r="D22" s="73">
        <f t="shared" si="0"/>
        <v>52.28</v>
      </c>
      <c r="E22" s="73">
        <f t="shared" si="1"/>
        <v>64.734920478396774</v>
      </c>
      <c r="F22" s="73">
        <f t="shared" si="3"/>
        <v>117.01</v>
      </c>
      <c r="G22" s="73">
        <f t="shared" si="2"/>
        <v>14193.310658297518</v>
      </c>
      <c r="K22" s="76"/>
      <c r="L22" s="76"/>
      <c r="M22" s="77"/>
      <c r="N22" s="77"/>
      <c r="O22" s="77"/>
      <c r="P22" s="78"/>
    </row>
    <row r="23" spans="1:16" x14ac:dyDescent="0.25">
      <c r="A23" s="72">
        <f t="shared" si="4"/>
        <v>45200</v>
      </c>
      <c r="B23" s="59">
        <v>7</v>
      </c>
      <c r="C23" s="52">
        <f t="shared" si="5"/>
        <v>14193.310658297518</v>
      </c>
      <c r="D23" s="73">
        <f t="shared" si="0"/>
        <v>52.04</v>
      </c>
      <c r="E23" s="73">
        <f t="shared" si="1"/>
        <v>64.972281853484219</v>
      </c>
      <c r="F23" s="73">
        <f t="shared" si="3"/>
        <v>117.01</v>
      </c>
      <c r="G23" s="73">
        <f t="shared" si="2"/>
        <v>14128.338376444033</v>
      </c>
      <c r="N23" s="77"/>
      <c r="O23" s="77"/>
      <c r="P23" s="78"/>
    </row>
    <row r="24" spans="1:16" x14ac:dyDescent="0.25">
      <c r="A24" s="72">
        <f>EDATE(A23,1)</f>
        <v>45231</v>
      </c>
      <c r="B24" s="59">
        <v>8</v>
      </c>
      <c r="C24" s="52">
        <f t="shared" si="5"/>
        <v>14128.338376444033</v>
      </c>
      <c r="D24" s="73">
        <f t="shared" si="0"/>
        <v>51.8</v>
      </c>
      <c r="E24" s="73">
        <f t="shared" si="1"/>
        <v>65.210513553613666</v>
      </c>
      <c r="F24" s="73">
        <f t="shared" si="3"/>
        <v>117.01</v>
      </c>
      <c r="G24" s="73">
        <f t="shared" si="2"/>
        <v>14063.12786289042</v>
      </c>
      <c r="N24" s="77"/>
      <c r="O24" s="77"/>
      <c r="P24" s="78"/>
    </row>
    <row r="25" spans="1:16" x14ac:dyDescent="0.25">
      <c r="A25" s="72">
        <f t="shared" si="4"/>
        <v>45261</v>
      </c>
      <c r="B25" s="59">
        <v>9</v>
      </c>
      <c r="C25" s="52">
        <f t="shared" si="5"/>
        <v>14063.12786289042</v>
      </c>
      <c r="D25" s="73">
        <f t="shared" si="0"/>
        <v>51.56</v>
      </c>
      <c r="E25" s="73">
        <f t="shared" si="1"/>
        <v>65.449618769976922</v>
      </c>
      <c r="F25" s="73">
        <f t="shared" si="3"/>
        <v>117.01</v>
      </c>
      <c r="G25" s="73">
        <f t="shared" si="2"/>
        <v>13997.678244120443</v>
      </c>
      <c r="N25" s="77"/>
      <c r="O25" s="77"/>
      <c r="P25" s="78"/>
    </row>
    <row r="26" spans="1:16" x14ac:dyDescent="0.25">
      <c r="A26" s="72">
        <f t="shared" si="4"/>
        <v>45292</v>
      </c>
      <c r="B26" s="59">
        <v>10</v>
      </c>
      <c r="C26" s="52">
        <f t="shared" si="5"/>
        <v>13997.678244120443</v>
      </c>
      <c r="D26" s="73">
        <f t="shared" si="0"/>
        <v>51.32</v>
      </c>
      <c r="E26" s="73">
        <f t="shared" si="1"/>
        <v>65.68960070546683</v>
      </c>
      <c r="F26" s="73">
        <f t="shared" si="3"/>
        <v>117.01</v>
      </c>
      <c r="G26" s="73">
        <f t="shared" si="2"/>
        <v>13931.988643414976</v>
      </c>
      <c r="N26" s="77"/>
      <c r="O26" s="77"/>
      <c r="P26" s="78"/>
    </row>
    <row r="27" spans="1:16" x14ac:dyDescent="0.25">
      <c r="A27" s="72">
        <f t="shared" si="4"/>
        <v>45323</v>
      </c>
      <c r="B27" s="59">
        <v>11</v>
      </c>
      <c r="C27" s="52">
        <f t="shared" si="5"/>
        <v>13931.988643414976</v>
      </c>
      <c r="D27" s="73">
        <f t="shared" si="0"/>
        <v>51.08</v>
      </c>
      <c r="E27" s="73">
        <f t="shared" si="1"/>
        <v>65.930462574720224</v>
      </c>
      <c r="F27" s="73">
        <f t="shared" si="3"/>
        <v>117.01</v>
      </c>
      <c r="G27" s="73">
        <f t="shared" si="2"/>
        <v>13866.058180840255</v>
      </c>
    </row>
    <row r="28" spans="1:16" x14ac:dyDescent="0.25">
      <c r="A28" s="72">
        <f t="shared" si="4"/>
        <v>45352</v>
      </c>
      <c r="B28" s="59">
        <v>12</v>
      </c>
      <c r="C28" s="52">
        <f t="shared" si="5"/>
        <v>13866.058180840255</v>
      </c>
      <c r="D28" s="73">
        <f t="shared" si="0"/>
        <v>50.84</v>
      </c>
      <c r="E28" s="73">
        <f t="shared" si="1"/>
        <v>66.17220760416086</v>
      </c>
      <c r="F28" s="73">
        <f t="shared" si="3"/>
        <v>117.01</v>
      </c>
      <c r="G28" s="73">
        <f t="shared" si="2"/>
        <v>13799.885973236094</v>
      </c>
    </row>
    <row r="29" spans="1:16" x14ac:dyDescent="0.25">
      <c r="A29" s="72">
        <f t="shared" si="4"/>
        <v>45383</v>
      </c>
      <c r="B29" s="59">
        <v>13</v>
      </c>
      <c r="C29" s="52">
        <f t="shared" si="5"/>
        <v>13799.885973236094</v>
      </c>
      <c r="D29" s="73">
        <f t="shared" si="0"/>
        <v>50.6</v>
      </c>
      <c r="E29" s="73">
        <f t="shared" si="1"/>
        <v>66.414839032042778</v>
      </c>
      <c r="F29" s="73">
        <f t="shared" si="3"/>
        <v>117.01</v>
      </c>
      <c r="G29" s="73">
        <f t="shared" si="2"/>
        <v>13733.471134204052</v>
      </c>
    </row>
    <row r="30" spans="1:16" x14ac:dyDescent="0.25">
      <c r="A30" s="72">
        <f t="shared" si="4"/>
        <v>45413</v>
      </c>
      <c r="B30" s="59">
        <v>14</v>
      </c>
      <c r="C30" s="52">
        <f t="shared" si="5"/>
        <v>13733.471134204052</v>
      </c>
      <c r="D30" s="73">
        <f t="shared" si="0"/>
        <v>50.36</v>
      </c>
      <c r="E30" s="73">
        <f t="shared" si="1"/>
        <v>66.658360108493611</v>
      </c>
      <c r="F30" s="73">
        <f t="shared" si="3"/>
        <v>117.01</v>
      </c>
      <c r="G30" s="73">
        <f t="shared" si="2"/>
        <v>13666.812774095559</v>
      </c>
    </row>
    <row r="31" spans="1:16" x14ac:dyDescent="0.25">
      <c r="A31" s="72">
        <f t="shared" si="4"/>
        <v>45444</v>
      </c>
      <c r="B31" s="59">
        <v>15</v>
      </c>
      <c r="C31" s="52">
        <f t="shared" si="5"/>
        <v>13666.812774095559</v>
      </c>
      <c r="D31" s="73">
        <f t="shared" si="0"/>
        <v>50.11</v>
      </c>
      <c r="E31" s="73">
        <f t="shared" si="1"/>
        <v>66.902774095558087</v>
      </c>
      <c r="F31" s="73">
        <f t="shared" si="3"/>
        <v>117.01</v>
      </c>
      <c r="G31" s="73">
        <f t="shared" si="2"/>
        <v>13599.91</v>
      </c>
    </row>
    <row r="32" spans="1:16" x14ac:dyDescent="0.25">
      <c r="A32" s="72"/>
      <c r="B32" s="59"/>
      <c r="C32" s="52"/>
      <c r="D32" s="73"/>
      <c r="E32" s="73"/>
      <c r="F32" s="73"/>
      <c r="G32" s="73"/>
    </row>
    <row r="33" spans="1:7" x14ac:dyDescent="0.25">
      <c r="A33" s="72"/>
      <c r="B33" s="59"/>
      <c r="C33" s="52"/>
      <c r="D33" s="73"/>
      <c r="E33" s="73"/>
      <c r="F33" s="73"/>
      <c r="G33" s="73"/>
    </row>
    <row r="34" spans="1:7" x14ac:dyDescent="0.25">
      <c r="A34" s="72"/>
      <c r="B34" s="59"/>
      <c r="C34" s="52"/>
      <c r="D34" s="73"/>
      <c r="E34" s="73"/>
      <c r="F34" s="73"/>
      <c r="G34" s="73"/>
    </row>
    <row r="35" spans="1:7" x14ac:dyDescent="0.25">
      <c r="A35" s="72"/>
      <c r="B35" s="59"/>
      <c r="C35" s="52"/>
      <c r="D35" s="73"/>
      <c r="E35" s="73"/>
      <c r="F35" s="73"/>
      <c r="G35" s="73"/>
    </row>
    <row r="36" spans="1:7" x14ac:dyDescent="0.25">
      <c r="A36" s="72"/>
      <c r="B36" s="59"/>
      <c r="C36" s="52"/>
      <c r="D36" s="73"/>
      <c r="E36" s="73"/>
      <c r="F36" s="73"/>
      <c r="G36" s="73"/>
    </row>
    <row r="37" spans="1:7" x14ac:dyDescent="0.25">
      <c r="A37" s="72"/>
      <c r="B37" s="59"/>
      <c r="C37" s="52"/>
      <c r="D37" s="73"/>
      <c r="E37" s="73"/>
      <c r="F37" s="73"/>
      <c r="G37" s="73"/>
    </row>
    <row r="38" spans="1:7" x14ac:dyDescent="0.25">
      <c r="A38" s="72"/>
      <c r="B38" s="59"/>
      <c r="C38" s="52"/>
      <c r="D38" s="73"/>
      <c r="E38" s="73"/>
      <c r="F38" s="73"/>
      <c r="G38" s="73"/>
    </row>
    <row r="39" spans="1:7" x14ac:dyDescent="0.25">
      <c r="A39" s="72"/>
      <c r="B39" s="59"/>
      <c r="C39" s="52"/>
      <c r="D39" s="73"/>
      <c r="E39" s="73"/>
      <c r="F39" s="73"/>
      <c r="G39" s="73"/>
    </row>
    <row r="40" spans="1:7" x14ac:dyDescent="0.25">
      <c r="A40" s="72"/>
      <c r="B40" s="59"/>
      <c r="C40" s="52"/>
      <c r="D40" s="73"/>
      <c r="E40" s="73"/>
      <c r="F40" s="73"/>
      <c r="G40" s="73"/>
    </row>
    <row r="41" spans="1:7" x14ac:dyDescent="0.25">
      <c r="A41" s="72"/>
      <c r="B41" s="59"/>
      <c r="C41" s="52"/>
      <c r="D41" s="73"/>
      <c r="E41" s="73"/>
      <c r="F41" s="73"/>
      <c r="G41" s="73"/>
    </row>
    <row r="42" spans="1:7" x14ac:dyDescent="0.25">
      <c r="A42" s="72"/>
      <c r="B42" s="59"/>
      <c r="C42" s="52"/>
      <c r="D42" s="73"/>
      <c r="E42" s="73"/>
      <c r="F42" s="73"/>
      <c r="G42" s="73"/>
    </row>
    <row r="43" spans="1:7" x14ac:dyDescent="0.25">
      <c r="A43" s="72"/>
      <c r="B43" s="59"/>
      <c r="C43" s="52"/>
      <c r="D43" s="73"/>
      <c r="E43" s="73"/>
      <c r="F43" s="73"/>
      <c r="G43" s="73"/>
    </row>
    <row r="44" spans="1:7" x14ac:dyDescent="0.25">
      <c r="A44" s="72"/>
      <c r="B44" s="59"/>
      <c r="C44" s="52"/>
      <c r="D44" s="73"/>
      <c r="E44" s="73"/>
      <c r="F44" s="73"/>
      <c r="G44" s="73"/>
    </row>
    <row r="45" spans="1:7" x14ac:dyDescent="0.25">
      <c r="A45" s="72"/>
      <c r="B45" s="59"/>
      <c r="C45" s="52"/>
      <c r="D45" s="73"/>
      <c r="E45" s="73"/>
      <c r="F45" s="73"/>
      <c r="G45" s="73"/>
    </row>
    <row r="46" spans="1:7" x14ac:dyDescent="0.25">
      <c r="A46" s="72"/>
      <c r="B46" s="59"/>
      <c r="C46" s="52"/>
      <c r="D46" s="73"/>
      <c r="E46" s="73"/>
      <c r="F46" s="73"/>
      <c r="G46" s="73"/>
    </row>
    <row r="47" spans="1:7" x14ac:dyDescent="0.25">
      <c r="A47" s="72"/>
      <c r="B47" s="59"/>
      <c r="C47" s="52"/>
      <c r="D47" s="73"/>
      <c r="E47" s="73"/>
      <c r="F47" s="73"/>
      <c r="G47" s="73"/>
    </row>
    <row r="48" spans="1:7" x14ac:dyDescent="0.25">
      <c r="A48" s="72"/>
      <c r="B48" s="59"/>
      <c r="C48" s="52"/>
      <c r="D48" s="73"/>
      <c r="E48" s="73"/>
      <c r="F48" s="73"/>
      <c r="G48" s="73"/>
    </row>
    <row r="49" spans="1:7" x14ac:dyDescent="0.25">
      <c r="A49" s="72"/>
      <c r="B49" s="59"/>
      <c r="C49" s="52"/>
      <c r="D49" s="73"/>
      <c r="E49" s="73"/>
      <c r="F49" s="73"/>
      <c r="G49" s="73"/>
    </row>
    <row r="50" spans="1:7" x14ac:dyDescent="0.25">
      <c r="A50" s="72"/>
      <c r="B50" s="59"/>
      <c r="C50" s="52"/>
      <c r="D50" s="73"/>
      <c r="E50" s="73"/>
      <c r="F50" s="73"/>
      <c r="G50" s="73"/>
    </row>
    <row r="51" spans="1:7" x14ac:dyDescent="0.25">
      <c r="A51" s="72"/>
      <c r="B51" s="59"/>
      <c r="C51" s="52"/>
      <c r="D51" s="73"/>
      <c r="E51" s="73"/>
      <c r="F51" s="73"/>
      <c r="G51" s="73"/>
    </row>
    <row r="52" spans="1:7" x14ac:dyDescent="0.25">
      <c r="A52" s="72"/>
      <c r="B52" s="59"/>
      <c r="C52" s="52"/>
      <c r="D52" s="73"/>
      <c r="E52" s="73"/>
      <c r="F52" s="73"/>
      <c r="G52" s="73"/>
    </row>
    <row r="53" spans="1:7" x14ac:dyDescent="0.25">
      <c r="A53" s="72"/>
      <c r="B53" s="59"/>
      <c r="C53" s="52"/>
      <c r="D53" s="73"/>
      <c r="E53" s="73"/>
      <c r="F53" s="73"/>
      <c r="G53" s="73"/>
    </row>
    <row r="54" spans="1:7" x14ac:dyDescent="0.25">
      <c r="A54" s="72"/>
      <c r="B54" s="59"/>
      <c r="C54" s="52"/>
      <c r="D54" s="73"/>
      <c r="E54" s="73"/>
      <c r="F54" s="73"/>
      <c r="G54" s="73"/>
    </row>
    <row r="55" spans="1:7" x14ac:dyDescent="0.25">
      <c r="A55" s="72"/>
      <c r="B55" s="59"/>
      <c r="C55" s="52"/>
      <c r="D55" s="73"/>
      <c r="E55" s="73"/>
      <c r="F55" s="73"/>
      <c r="G55" s="73"/>
    </row>
    <row r="56" spans="1:7" x14ac:dyDescent="0.25">
      <c r="A56" s="72"/>
      <c r="B56" s="59"/>
      <c r="C56" s="52"/>
      <c r="D56" s="73"/>
      <c r="E56" s="73"/>
      <c r="F56" s="73"/>
      <c r="G56" s="73"/>
    </row>
    <row r="57" spans="1:7" x14ac:dyDescent="0.25">
      <c r="A57" s="72"/>
      <c r="B57" s="59"/>
      <c r="C57" s="52"/>
      <c r="D57" s="73"/>
      <c r="E57" s="73"/>
      <c r="F57" s="73"/>
      <c r="G57" s="73"/>
    </row>
    <row r="58" spans="1:7" x14ac:dyDescent="0.25">
      <c r="A58" s="72"/>
      <c r="B58" s="59"/>
      <c r="C58" s="52"/>
      <c r="D58" s="73"/>
      <c r="E58" s="73"/>
      <c r="F58" s="73"/>
      <c r="G58" s="73"/>
    </row>
    <row r="59" spans="1:7" x14ac:dyDescent="0.25">
      <c r="A59" s="72"/>
      <c r="B59" s="59"/>
      <c r="C59" s="52"/>
      <c r="D59" s="73"/>
      <c r="E59" s="73"/>
      <c r="F59" s="73"/>
      <c r="G59" s="73"/>
    </row>
    <row r="60" spans="1:7" x14ac:dyDescent="0.25">
      <c r="A60" s="72"/>
      <c r="B60" s="59"/>
      <c r="C60" s="52"/>
      <c r="D60" s="73"/>
      <c r="E60" s="73"/>
      <c r="F60" s="73"/>
      <c r="G60" s="73"/>
    </row>
    <row r="61" spans="1:7" x14ac:dyDescent="0.25">
      <c r="A61" s="72"/>
      <c r="B61" s="59"/>
      <c r="C61" s="52"/>
      <c r="D61" s="73"/>
      <c r="E61" s="73"/>
      <c r="F61" s="73"/>
      <c r="G61" s="73"/>
    </row>
    <row r="62" spans="1:7" x14ac:dyDescent="0.25">
      <c r="A62" s="72"/>
      <c r="B62" s="59"/>
      <c r="C62" s="52"/>
      <c r="D62" s="73"/>
      <c r="E62" s="73"/>
      <c r="F62" s="73"/>
      <c r="G62" s="73"/>
    </row>
    <row r="63" spans="1:7" x14ac:dyDescent="0.25">
      <c r="A63" s="72"/>
      <c r="B63" s="59"/>
      <c r="C63" s="52"/>
      <c r="D63" s="73"/>
      <c r="E63" s="73"/>
      <c r="F63" s="73"/>
      <c r="G63" s="73"/>
    </row>
    <row r="64" spans="1:7" x14ac:dyDescent="0.25">
      <c r="A64" s="72"/>
      <c r="B64" s="59"/>
      <c r="C64" s="52"/>
      <c r="D64" s="73"/>
      <c r="E64" s="73"/>
      <c r="F64" s="73"/>
      <c r="G64" s="73"/>
    </row>
    <row r="65" spans="1:7" x14ac:dyDescent="0.25">
      <c r="A65" s="72"/>
      <c r="B65" s="59"/>
      <c r="C65" s="52"/>
      <c r="D65" s="73"/>
      <c r="E65" s="73"/>
      <c r="F65" s="73"/>
      <c r="G65" s="73"/>
    </row>
    <row r="66" spans="1:7" x14ac:dyDescent="0.25">
      <c r="A66" s="72"/>
      <c r="B66" s="59"/>
      <c r="C66" s="52"/>
      <c r="D66" s="73"/>
      <c r="E66" s="73"/>
      <c r="F66" s="73"/>
      <c r="G66" s="73"/>
    </row>
    <row r="67" spans="1:7" x14ac:dyDescent="0.25">
      <c r="A67" s="72"/>
      <c r="B67" s="59"/>
      <c r="C67" s="52"/>
      <c r="D67" s="73"/>
      <c r="E67" s="73"/>
      <c r="F67" s="73"/>
      <c r="G67" s="73"/>
    </row>
    <row r="68" spans="1:7" x14ac:dyDescent="0.25">
      <c r="A68" s="72"/>
      <c r="B68" s="59"/>
      <c r="C68" s="52"/>
      <c r="D68" s="73"/>
      <c r="E68" s="73"/>
      <c r="F68" s="73"/>
      <c r="G68" s="73"/>
    </row>
    <row r="69" spans="1:7" x14ac:dyDescent="0.25">
      <c r="A69" s="72"/>
      <c r="B69" s="59"/>
      <c r="C69" s="52"/>
      <c r="D69" s="73"/>
      <c r="E69" s="73"/>
      <c r="F69" s="73"/>
      <c r="G69" s="73"/>
    </row>
    <row r="70" spans="1:7" x14ac:dyDescent="0.25">
      <c r="A70" s="72"/>
      <c r="B70" s="59"/>
      <c r="C70" s="52"/>
      <c r="D70" s="73"/>
      <c r="E70" s="73"/>
      <c r="F70" s="73"/>
      <c r="G70" s="73"/>
    </row>
    <row r="71" spans="1:7" x14ac:dyDescent="0.25">
      <c r="A71" s="72"/>
      <c r="B71" s="59"/>
      <c r="C71" s="52"/>
      <c r="D71" s="73"/>
      <c r="E71" s="73"/>
      <c r="F71" s="73"/>
      <c r="G71" s="73"/>
    </row>
    <row r="72" spans="1:7" x14ac:dyDescent="0.25">
      <c r="A72" s="72"/>
      <c r="B72" s="59"/>
      <c r="C72" s="52"/>
      <c r="D72" s="73"/>
      <c r="E72" s="73"/>
      <c r="F72" s="73"/>
      <c r="G72" s="73"/>
    </row>
    <row r="73" spans="1:7" x14ac:dyDescent="0.25">
      <c r="A73" s="72"/>
      <c r="B73" s="59"/>
      <c r="C73" s="52"/>
      <c r="D73" s="73"/>
      <c r="E73" s="73"/>
      <c r="F73" s="73"/>
      <c r="G73" s="73"/>
    </row>
    <row r="74" spans="1:7" x14ac:dyDescent="0.25">
      <c r="A74" s="72"/>
      <c r="B74" s="59"/>
      <c r="C74" s="52"/>
      <c r="D74" s="73"/>
      <c r="E74" s="73"/>
      <c r="F74" s="73"/>
      <c r="G74" s="73"/>
    </row>
    <row r="75" spans="1:7" x14ac:dyDescent="0.25">
      <c r="A75" s="72"/>
      <c r="B75" s="59"/>
      <c r="C75" s="52"/>
      <c r="D75" s="73"/>
      <c r="E75" s="73"/>
      <c r="F75" s="73"/>
      <c r="G75" s="73"/>
    </row>
    <row r="76" spans="1:7" x14ac:dyDescent="0.25">
      <c r="A76" s="72"/>
      <c r="B76" s="59"/>
      <c r="C76" s="52"/>
      <c r="D76" s="73"/>
      <c r="E76" s="73"/>
      <c r="F76" s="73"/>
      <c r="G76" s="73"/>
    </row>
    <row r="77" spans="1:7" x14ac:dyDescent="0.25">
      <c r="A77" s="72"/>
      <c r="B77" s="59"/>
      <c r="C77" s="52"/>
      <c r="D77" s="73"/>
      <c r="E77" s="73"/>
      <c r="F77" s="73"/>
      <c r="G77" s="73"/>
    </row>
    <row r="78" spans="1:7" x14ac:dyDescent="0.25">
      <c r="A78" s="72"/>
      <c r="B78" s="59"/>
      <c r="C78" s="52"/>
      <c r="D78" s="73"/>
      <c r="E78" s="73"/>
      <c r="F78" s="73"/>
      <c r="G78" s="73"/>
    </row>
    <row r="79" spans="1:7" x14ac:dyDescent="0.25">
      <c r="A79" s="72"/>
      <c r="B79" s="59"/>
      <c r="C79" s="52"/>
      <c r="D79" s="73"/>
      <c r="E79" s="73"/>
      <c r="F79" s="73"/>
      <c r="G79" s="73"/>
    </row>
    <row r="80" spans="1:7" x14ac:dyDescent="0.25">
      <c r="A80" s="72"/>
      <c r="B80" s="59"/>
      <c r="C80" s="52"/>
      <c r="D80" s="73"/>
      <c r="E80" s="73"/>
      <c r="F80" s="73"/>
      <c r="G80" s="73"/>
    </row>
    <row r="81" spans="1:7" x14ac:dyDescent="0.25">
      <c r="A81" s="72"/>
      <c r="B81" s="59"/>
      <c r="C81" s="52"/>
      <c r="D81" s="73"/>
      <c r="E81" s="73"/>
      <c r="F81" s="73"/>
      <c r="G81" s="73"/>
    </row>
    <row r="82" spans="1:7" x14ac:dyDescent="0.25">
      <c r="A82" s="72"/>
      <c r="B82" s="59"/>
      <c r="C82" s="52"/>
      <c r="D82" s="73"/>
      <c r="E82" s="73"/>
      <c r="F82" s="73"/>
      <c r="G82" s="73"/>
    </row>
    <row r="83" spans="1:7" x14ac:dyDescent="0.25">
      <c r="A83" s="72"/>
      <c r="B83" s="59"/>
      <c r="C83" s="52"/>
      <c r="D83" s="73"/>
      <c r="E83" s="73"/>
      <c r="F83" s="73"/>
      <c r="G83" s="73"/>
    </row>
    <row r="84" spans="1:7" x14ac:dyDescent="0.25">
      <c r="A84" s="72"/>
      <c r="B84" s="59"/>
      <c r="C84" s="52"/>
      <c r="D84" s="73"/>
      <c r="E84" s="73"/>
      <c r="F84" s="73"/>
      <c r="G84" s="73"/>
    </row>
    <row r="85" spans="1:7" x14ac:dyDescent="0.25">
      <c r="A85" s="72"/>
      <c r="B85" s="59"/>
      <c r="C85" s="52"/>
      <c r="D85" s="73"/>
      <c r="E85" s="73"/>
      <c r="F85" s="73"/>
      <c r="G85" s="73"/>
    </row>
    <row r="86" spans="1:7" x14ac:dyDescent="0.25">
      <c r="A86" s="72"/>
      <c r="B86" s="59"/>
      <c r="C86" s="52"/>
      <c r="D86" s="73"/>
      <c r="E86" s="73"/>
      <c r="F86" s="73"/>
      <c r="G86" s="73"/>
    </row>
    <row r="87" spans="1:7" x14ac:dyDescent="0.25">
      <c r="A87" s="72"/>
      <c r="B87" s="59"/>
      <c r="C87" s="52"/>
      <c r="D87" s="73"/>
      <c r="E87" s="73"/>
      <c r="F87" s="73"/>
      <c r="G87" s="73"/>
    </row>
    <row r="88" spans="1:7" x14ac:dyDescent="0.25">
      <c r="A88" s="72"/>
      <c r="B88" s="59"/>
      <c r="C88" s="52"/>
      <c r="D88" s="73"/>
      <c r="E88" s="73"/>
      <c r="F88" s="73"/>
      <c r="G88" s="73"/>
    </row>
    <row r="89" spans="1:7" x14ac:dyDescent="0.25">
      <c r="A89" s="72"/>
      <c r="B89" s="59"/>
      <c r="C89" s="52"/>
      <c r="D89" s="73"/>
      <c r="E89" s="73"/>
      <c r="F89" s="73"/>
      <c r="G89" s="73"/>
    </row>
    <row r="90" spans="1:7" x14ac:dyDescent="0.25">
      <c r="A90" s="72"/>
      <c r="B90" s="59"/>
      <c r="C90" s="52"/>
      <c r="D90" s="73"/>
      <c r="E90" s="73"/>
      <c r="F90" s="73"/>
      <c r="G90" s="73"/>
    </row>
    <row r="91" spans="1:7" x14ac:dyDescent="0.25">
      <c r="A91" s="72"/>
      <c r="B91" s="59"/>
      <c r="C91" s="52"/>
      <c r="D91" s="73"/>
      <c r="E91" s="73"/>
      <c r="F91" s="73"/>
      <c r="G91" s="73"/>
    </row>
    <row r="92" spans="1:7" x14ac:dyDescent="0.25">
      <c r="A92" s="72"/>
      <c r="B92" s="59"/>
      <c r="C92" s="52"/>
      <c r="D92" s="73"/>
      <c r="E92" s="73"/>
      <c r="F92" s="73"/>
      <c r="G92" s="73"/>
    </row>
    <row r="93" spans="1:7" x14ac:dyDescent="0.25">
      <c r="A93" s="72"/>
      <c r="B93" s="59"/>
      <c r="C93" s="52"/>
      <c r="D93" s="73"/>
      <c r="E93" s="73"/>
      <c r="F93" s="73"/>
      <c r="G93" s="73"/>
    </row>
    <row r="94" spans="1:7" x14ac:dyDescent="0.25">
      <c r="A94" s="72"/>
      <c r="B94" s="59"/>
      <c r="C94" s="52"/>
      <c r="D94" s="73"/>
      <c r="E94" s="73"/>
      <c r="F94" s="73"/>
      <c r="G94" s="73"/>
    </row>
    <row r="95" spans="1:7" x14ac:dyDescent="0.25">
      <c r="A95" s="72"/>
      <c r="B95" s="59"/>
      <c r="C95" s="52"/>
      <c r="D95" s="73"/>
      <c r="E95" s="73"/>
      <c r="F95" s="73"/>
      <c r="G95" s="73"/>
    </row>
    <row r="96" spans="1:7" x14ac:dyDescent="0.25">
      <c r="A96" s="72"/>
      <c r="B96" s="59"/>
      <c r="C96" s="52"/>
      <c r="D96" s="73"/>
      <c r="E96" s="73"/>
      <c r="F96" s="73"/>
      <c r="G96" s="73"/>
    </row>
    <row r="97" spans="1:7" x14ac:dyDescent="0.25">
      <c r="A97" s="72"/>
      <c r="B97" s="59"/>
      <c r="C97" s="52"/>
      <c r="D97" s="73"/>
      <c r="E97" s="73"/>
      <c r="F97" s="73"/>
      <c r="G97" s="73"/>
    </row>
    <row r="98" spans="1:7" x14ac:dyDescent="0.25">
      <c r="A98" s="72"/>
      <c r="B98" s="59"/>
      <c r="C98" s="52"/>
      <c r="D98" s="73"/>
      <c r="E98" s="73"/>
      <c r="F98" s="73"/>
      <c r="G98" s="73"/>
    </row>
    <row r="99" spans="1:7" x14ac:dyDescent="0.25">
      <c r="A99" s="72"/>
      <c r="B99" s="59"/>
      <c r="C99" s="52"/>
      <c r="D99" s="73"/>
      <c r="E99" s="73"/>
      <c r="F99" s="73"/>
      <c r="G99" s="73"/>
    </row>
    <row r="100" spans="1:7" x14ac:dyDescent="0.25">
      <c r="A100" s="72"/>
      <c r="B100" s="59"/>
      <c r="C100" s="52"/>
      <c r="D100" s="73"/>
      <c r="E100" s="73"/>
      <c r="F100" s="73"/>
      <c r="G100" s="73"/>
    </row>
    <row r="101" spans="1:7" x14ac:dyDescent="0.25">
      <c r="A101" s="72"/>
      <c r="B101" s="59"/>
      <c r="C101" s="52"/>
      <c r="D101" s="73"/>
      <c r="E101" s="73"/>
      <c r="F101" s="73"/>
      <c r="G101" s="73"/>
    </row>
    <row r="102" spans="1:7" x14ac:dyDescent="0.25">
      <c r="A102" s="72"/>
      <c r="B102" s="59"/>
      <c r="C102" s="52"/>
      <c r="D102" s="73"/>
      <c r="E102" s="73"/>
      <c r="F102" s="73"/>
      <c r="G102" s="73"/>
    </row>
    <row r="103" spans="1:7" x14ac:dyDescent="0.25">
      <c r="A103" s="72"/>
      <c r="B103" s="59"/>
      <c r="C103" s="52"/>
      <c r="D103" s="73"/>
      <c r="E103" s="73"/>
      <c r="F103" s="73"/>
      <c r="G103" s="73"/>
    </row>
    <row r="104" spans="1:7" x14ac:dyDescent="0.25">
      <c r="A104" s="72"/>
      <c r="B104" s="59"/>
      <c r="C104" s="52"/>
      <c r="D104" s="73"/>
      <c r="E104" s="73"/>
      <c r="F104" s="73"/>
      <c r="G104" s="73"/>
    </row>
    <row r="105" spans="1:7" x14ac:dyDescent="0.25">
      <c r="A105" s="72"/>
      <c r="B105" s="59"/>
      <c r="C105" s="52"/>
      <c r="D105" s="73"/>
      <c r="E105" s="73"/>
      <c r="F105" s="73"/>
      <c r="G105" s="73"/>
    </row>
    <row r="106" spans="1:7" x14ac:dyDescent="0.25">
      <c r="A106" s="72"/>
      <c r="B106" s="59"/>
      <c r="C106" s="52"/>
      <c r="D106" s="73"/>
      <c r="E106" s="73"/>
      <c r="F106" s="73"/>
      <c r="G106" s="73"/>
    </row>
    <row r="107" spans="1:7" x14ac:dyDescent="0.25">
      <c r="A107" s="72"/>
      <c r="B107" s="59"/>
      <c r="C107" s="52"/>
      <c r="D107" s="73"/>
      <c r="E107" s="73"/>
      <c r="F107" s="73"/>
      <c r="G107" s="73"/>
    </row>
    <row r="108" spans="1:7" x14ac:dyDescent="0.25">
      <c r="A108" s="72"/>
      <c r="B108" s="59"/>
      <c r="C108" s="52"/>
      <c r="D108" s="73"/>
      <c r="E108" s="73"/>
      <c r="F108" s="73"/>
      <c r="G108" s="73"/>
    </row>
    <row r="109" spans="1:7" x14ac:dyDescent="0.25">
      <c r="A109" s="72"/>
      <c r="B109" s="59"/>
      <c r="C109" s="52"/>
      <c r="D109" s="73"/>
      <c r="E109" s="73"/>
      <c r="F109" s="73"/>
      <c r="G109" s="73"/>
    </row>
    <row r="110" spans="1:7" x14ac:dyDescent="0.25">
      <c r="A110" s="72"/>
      <c r="B110" s="59"/>
      <c r="C110" s="52"/>
      <c r="D110" s="73"/>
      <c r="E110" s="73"/>
      <c r="F110" s="73"/>
      <c r="G110" s="73"/>
    </row>
    <row r="111" spans="1:7" x14ac:dyDescent="0.25">
      <c r="A111" s="72"/>
      <c r="B111" s="59"/>
      <c r="C111" s="52"/>
      <c r="D111" s="73"/>
      <c r="E111" s="73"/>
      <c r="F111" s="73"/>
      <c r="G111" s="73"/>
    </row>
    <row r="112" spans="1:7" x14ac:dyDescent="0.25">
      <c r="A112" s="72"/>
      <c r="B112" s="59"/>
      <c r="C112" s="52"/>
      <c r="D112" s="73"/>
      <c r="E112" s="73"/>
      <c r="F112" s="73"/>
      <c r="G112" s="73"/>
    </row>
    <row r="113" spans="1:7" x14ac:dyDescent="0.25">
      <c r="A113" s="72"/>
      <c r="B113" s="59"/>
      <c r="C113" s="52"/>
      <c r="D113" s="73"/>
      <c r="E113" s="73"/>
      <c r="F113" s="73"/>
      <c r="G113" s="73"/>
    </row>
    <row r="114" spans="1:7" x14ac:dyDescent="0.25">
      <c r="A114" s="72"/>
      <c r="B114" s="59"/>
      <c r="C114" s="52"/>
      <c r="D114" s="73"/>
      <c r="E114" s="73"/>
      <c r="F114" s="73"/>
      <c r="G114" s="73"/>
    </row>
    <row r="115" spans="1:7" x14ac:dyDescent="0.25">
      <c r="A115" s="72"/>
      <c r="B115" s="59"/>
      <c r="C115" s="52"/>
      <c r="D115" s="73"/>
      <c r="E115" s="73"/>
      <c r="F115" s="73"/>
      <c r="G115" s="73"/>
    </row>
    <row r="116" spans="1:7" x14ac:dyDescent="0.25">
      <c r="A116" s="72"/>
      <c r="B116" s="59"/>
      <c r="C116" s="52"/>
      <c r="D116" s="73"/>
      <c r="E116" s="73"/>
      <c r="F116" s="73"/>
      <c r="G116" s="73"/>
    </row>
    <row r="117" spans="1:7" x14ac:dyDescent="0.25">
      <c r="A117" s="72"/>
      <c r="B117" s="59"/>
      <c r="C117" s="52"/>
      <c r="D117" s="73"/>
      <c r="E117" s="73"/>
      <c r="F117" s="73"/>
      <c r="G117" s="73"/>
    </row>
    <row r="118" spans="1:7" x14ac:dyDescent="0.25">
      <c r="A118" s="72"/>
      <c r="B118" s="59"/>
      <c r="C118" s="52"/>
      <c r="D118" s="73"/>
      <c r="E118" s="73"/>
      <c r="F118" s="73"/>
      <c r="G118" s="73"/>
    </row>
    <row r="119" spans="1:7" x14ac:dyDescent="0.25">
      <c r="A119" s="72"/>
      <c r="B119" s="59"/>
      <c r="C119" s="52"/>
      <c r="D119" s="73"/>
      <c r="E119" s="73"/>
      <c r="F119" s="73"/>
      <c r="G119" s="73"/>
    </row>
    <row r="120" spans="1:7" x14ac:dyDescent="0.25">
      <c r="A120" s="72"/>
      <c r="B120" s="59"/>
      <c r="C120" s="52"/>
      <c r="D120" s="73"/>
      <c r="E120" s="73"/>
      <c r="F120" s="73"/>
      <c r="G120" s="73"/>
    </row>
    <row r="121" spans="1:7" x14ac:dyDescent="0.25">
      <c r="A121" s="72"/>
      <c r="B121" s="59"/>
      <c r="C121" s="52"/>
      <c r="D121" s="73"/>
      <c r="E121" s="73"/>
      <c r="F121" s="73"/>
      <c r="G121" s="73"/>
    </row>
    <row r="122" spans="1:7" x14ac:dyDescent="0.25">
      <c r="A122" s="72"/>
      <c r="B122" s="59"/>
      <c r="C122" s="52"/>
      <c r="D122" s="73"/>
      <c r="E122" s="73"/>
      <c r="F122" s="73"/>
      <c r="G122" s="73"/>
    </row>
    <row r="123" spans="1:7" x14ac:dyDescent="0.25">
      <c r="A123" s="72"/>
      <c r="B123" s="59"/>
      <c r="C123" s="52"/>
      <c r="D123" s="73"/>
      <c r="E123" s="73"/>
      <c r="F123" s="73"/>
      <c r="G123" s="73"/>
    </row>
    <row r="124" spans="1:7" x14ac:dyDescent="0.25">
      <c r="A124" s="72"/>
      <c r="B124" s="59"/>
      <c r="C124" s="52"/>
      <c r="D124" s="73"/>
      <c r="E124" s="73"/>
      <c r="F124" s="73"/>
      <c r="G124" s="73"/>
    </row>
    <row r="125" spans="1:7" x14ac:dyDescent="0.25">
      <c r="A125" s="72"/>
      <c r="B125" s="59"/>
      <c r="C125" s="52"/>
      <c r="D125" s="73"/>
      <c r="E125" s="73"/>
      <c r="F125" s="73"/>
      <c r="G125" s="73"/>
    </row>
    <row r="126" spans="1:7" x14ac:dyDescent="0.25">
      <c r="A126" s="72"/>
      <c r="B126" s="59"/>
      <c r="C126" s="52"/>
      <c r="D126" s="73"/>
      <c r="E126" s="73"/>
      <c r="F126" s="73"/>
      <c r="G126" s="73"/>
    </row>
    <row r="127" spans="1:7" x14ac:dyDescent="0.25">
      <c r="A127" s="72"/>
      <c r="B127" s="59"/>
      <c r="C127" s="52"/>
      <c r="D127" s="73"/>
      <c r="E127" s="73"/>
      <c r="F127" s="73"/>
      <c r="G127" s="73"/>
    </row>
    <row r="128" spans="1:7" x14ac:dyDescent="0.25">
      <c r="A128" s="72"/>
      <c r="B128" s="59"/>
      <c r="C128" s="52"/>
      <c r="D128" s="73"/>
      <c r="E128" s="73"/>
      <c r="F128" s="73"/>
      <c r="G128" s="73"/>
    </row>
    <row r="129" spans="1:7" x14ac:dyDescent="0.25">
      <c r="A129" s="72"/>
      <c r="B129" s="59"/>
      <c r="C129" s="52"/>
      <c r="D129" s="73"/>
      <c r="E129" s="73"/>
      <c r="F129" s="73"/>
      <c r="G129" s="73"/>
    </row>
    <row r="130" spans="1:7" x14ac:dyDescent="0.25">
      <c r="A130" s="72"/>
      <c r="B130" s="59"/>
      <c r="C130" s="52"/>
      <c r="D130" s="73"/>
      <c r="E130" s="73"/>
      <c r="F130" s="73"/>
      <c r="G130" s="73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0068E-F109-444B-993B-59DEF7416CBE}">
  <dimension ref="A1:P127"/>
  <sheetViews>
    <sheetView workbookViewId="0">
      <selection activeCell="E9" sqref="E9"/>
    </sheetView>
  </sheetViews>
  <sheetFormatPr defaultRowHeight="15" x14ac:dyDescent="0.25"/>
  <cols>
    <col min="1" max="1" width="9.140625" style="60" customWidth="1"/>
    <col min="2" max="2" width="7.85546875" style="60" customWidth="1"/>
    <col min="3" max="3" width="14.7109375" style="60" customWidth="1"/>
    <col min="4" max="4" width="14.28515625" style="60" customWidth="1"/>
    <col min="5" max="7" width="14.7109375" style="60" customWidth="1"/>
    <col min="8" max="10" width="9.140625" style="60"/>
    <col min="11" max="11" width="11" style="60" customWidth="1"/>
    <col min="12" max="16384" width="9.140625" style="60"/>
  </cols>
  <sheetData>
    <row r="1" spans="1:16" x14ac:dyDescent="0.25">
      <c r="A1" s="46"/>
      <c r="B1" s="46"/>
      <c r="C1" s="46"/>
      <c r="D1" s="46"/>
      <c r="E1" s="46"/>
      <c r="F1" s="46"/>
      <c r="G1" s="47"/>
    </row>
    <row r="2" spans="1:16" x14ac:dyDescent="0.25">
      <c r="A2" s="46"/>
      <c r="B2" s="46"/>
      <c r="C2" s="46"/>
      <c r="D2" s="46"/>
      <c r="E2" s="46"/>
      <c r="F2" s="48"/>
      <c r="G2" s="49"/>
    </row>
    <row r="3" spans="1:16" x14ac:dyDescent="0.25">
      <c r="A3" s="46"/>
      <c r="B3" s="46"/>
      <c r="C3" s="46"/>
      <c r="D3" s="46"/>
      <c r="E3" s="46"/>
      <c r="F3" s="48"/>
      <c r="G3" s="49"/>
      <c r="K3" s="79" t="s">
        <v>1</v>
      </c>
      <c r="L3" s="79" t="s">
        <v>47</v>
      </c>
      <c r="M3" s="80"/>
    </row>
    <row r="4" spans="1:16" ht="21" x14ac:dyDescent="0.35">
      <c r="A4" s="46"/>
      <c r="B4" s="50" t="s">
        <v>48</v>
      </c>
      <c r="C4" s="46"/>
      <c r="D4" s="46"/>
      <c r="E4" s="51"/>
      <c r="F4" s="52"/>
      <c r="G4" s="46"/>
      <c r="K4" s="105" t="s">
        <v>49</v>
      </c>
      <c r="L4" s="106">
        <v>501.7</v>
      </c>
      <c r="M4" s="81">
        <f>L4/L5</f>
        <v>0.20425029515938606</v>
      </c>
      <c r="N4" s="86"/>
      <c r="O4" s="85"/>
    </row>
    <row r="5" spans="1:16" x14ac:dyDescent="0.25">
      <c r="A5" s="46"/>
      <c r="B5" s="46"/>
      <c r="C5" s="46"/>
      <c r="D5" s="46"/>
      <c r="E5" s="46"/>
      <c r="F5" s="52"/>
      <c r="G5" s="46"/>
      <c r="K5" s="82" t="s">
        <v>50</v>
      </c>
      <c r="L5" s="113">
        <v>2456.3000000000002</v>
      </c>
      <c r="M5" s="82"/>
      <c r="N5" s="84"/>
      <c r="O5" s="85"/>
    </row>
    <row r="6" spans="1:16" x14ac:dyDescent="0.25">
      <c r="A6" s="46"/>
      <c r="B6" s="53" t="s">
        <v>51</v>
      </c>
      <c r="C6" s="54"/>
      <c r="D6" s="55"/>
      <c r="E6" s="56">
        <v>45108</v>
      </c>
      <c r="F6" s="57"/>
      <c r="G6" s="46"/>
      <c r="M6" s="78"/>
      <c r="N6" s="75"/>
      <c r="O6" s="75"/>
    </row>
    <row r="7" spans="1:16" x14ac:dyDescent="0.25">
      <c r="A7" s="46"/>
      <c r="B7" s="58" t="s">
        <v>52</v>
      </c>
      <c r="C7" s="59"/>
      <c r="E7" s="61">
        <v>12</v>
      </c>
      <c r="F7" s="62" t="s">
        <v>53</v>
      </c>
      <c r="G7" s="46"/>
      <c r="M7" s="78"/>
      <c r="N7" s="77"/>
      <c r="O7" s="77"/>
    </row>
    <row r="8" spans="1:16" x14ac:dyDescent="0.25">
      <c r="A8" s="46"/>
      <c r="B8" s="58" t="s">
        <v>54</v>
      </c>
      <c r="C8" s="59"/>
      <c r="D8" s="83">
        <f>E6-1</f>
        <v>45107</v>
      </c>
      <c r="E8" s="87">
        <v>66603.88</v>
      </c>
      <c r="F8" s="62" t="s">
        <v>55</v>
      </c>
      <c r="G8" s="46"/>
      <c r="I8" s="170"/>
      <c r="K8" s="76"/>
      <c r="L8" s="76"/>
      <c r="M8" s="77"/>
      <c r="N8" s="77"/>
      <c r="O8" s="77"/>
    </row>
    <row r="9" spans="1:16" x14ac:dyDescent="0.25">
      <c r="A9" s="46"/>
      <c r="B9" s="58" t="s">
        <v>54</v>
      </c>
      <c r="C9" s="59"/>
      <c r="D9" s="83">
        <f>EDATE(D8,E7)</f>
        <v>45473</v>
      </c>
      <c r="E9" s="87">
        <v>62979.639999999985</v>
      </c>
      <c r="F9" s="62" t="s">
        <v>55</v>
      </c>
      <c r="G9" s="104"/>
      <c r="K9" s="76"/>
      <c r="L9" s="76"/>
      <c r="M9" s="77"/>
      <c r="N9" s="77"/>
      <c r="O9" s="77"/>
    </row>
    <row r="10" spans="1:16" x14ac:dyDescent="0.25">
      <c r="A10" s="46"/>
      <c r="B10" s="58" t="s">
        <v>56</v>
      </c>
      <c r="C10" s="59"/>
      <c r="E10" s="63">
        <f>M4</f>
        <v>0.20425029515938606</v>
      </c>
      <c r="F10" s="62"/>
      <c r="G10" s="46"/>
      <c r="K10" s="76"/>
      <c r="L10" s="76"/>
      <c r="M10" s="77"/>
      <c r="N10" s="78"/>
      <c r="O10" s="78"/>
    </row>
    <row r="11" spans="1:16" x14ac:dyDescent="0.25">
      <c r="A11" s="46"/>
      <c r="B11" s="58" t="s">
        <v>57</v>
      </c>
      <c r="C11" s="59"/>
      <c r="E11" s="74">
        <f>ROUND(E8*E10,2)</f>
        <v>13603.86</v>
      </c>
      <c r="F11" s="62" t="s">
        <v>55</v>
      </c>
      <c r="G11" s="46"/>
      <c r="K11" s="76"/>
      <c r="L11" s="76"/>
      <c r="M11" s="77"/>
      <c r="N11" s="78"/>
      <c r="O11" s="78"/>
    </row>
    <row r="12" spans="1:16" x14ac:dyDescent="0.25">
      <c r="A12" s="46"/>
      <c r="B12" s="58" t="s">
        <v>58</v>
      </c>
      <c r="C12" s="59"/>
      <c r="E12" s="74">
        <f>ROUND(E9*E10,2)</f>
        <v>12863.61</v>
      </c>
      <c r="F12" s="62" t="s">
        <v>55</v>
      </c>
      <c r="G12" s="46"/>
      <c r="K12" s="76"/>
      <c r="L12" s="110"/>
      <c r="M12" s="77"/>
      <c r="N12" s="77"/>
      <c r="O12" s="77"/>
      <c r="P12" s="78"/>
    </row>
    <row r="13" spans="1:16" x14ac:dyDescent="0.25">
      <c r="A13" s="46"/>
      <c r="B13" s="64" t="s">
        <v>59</v>
      </c>
      <c r="C13" s="65"/>
      <c r="D13" s="66"/>
      <c r="E13" s="67">
        <v>4.3999999999999997E-2</v>
      </c>
      <c r="F13" s="68"/>
      <c r="G13" s="69"/>
      <c r="K13" s="76"/>
      <c r="L13" s="76"/>
      <c r="M13" s="77"/>
      <c r="N13" s="77"/>
      <c r="O13" s="77"/>
      <c r="P13" s="78"/>
    </row>
    <row r="14" spans="1:16" x14ac:dyDescent="0.25">
      <c r="A14" s="46"/>
      <c r="B14" s="61"/>
      <c r="C14" s="59"/>
      <c r="E14" s="70"/>
      <c r="F14" s="61"/>
      <c r="G14" s="69"/>
      <c r="K14" s="76"/>
      <c r="L14" s="76"/>
      <c r="M14" s="77"/>
      <c r="N14" s="77"/>
      <c r="O14" s="77"/>
      <c r="P14" s="78"/>
    </row>
    <row r="15" spans="1:16" x14ac:dyDescent="0.25">
      <c r="K15" s="76"/>
      <c r="L15" s="76"/>
      <c r="M15" s="77"/>
      <c r="N15" s="77"/>
      <c r="O15" s="77"/>
      <c r="P15" s="78"/>
    </row>
    <row r="16" spans="1:16" ht="15.75" thickBot="1" x14ac:dyDescent="0.3">
      <c r="A16" s="71" t="s">
        <v>60</v>
      </c>
      <c r="B16" s="71" t="s">
        <v>61</v>
      </c>
      <c r="C16" s="71" t="s">
        <v>62</v>
      </c>
      <c r="D16" s="71" t="s">
        <v>63</v>
      </c>
      <c r="E16" s="71" t="s">
        <v>64</v>
      </c>
      <c r="F16" s="71" t="s">
        <v>65</v>
      </c>
      <c r="G16" s="71" t="s">
        <v>66</v>
      </c>
      <c r="K16" s="76"/>
      <c r="L16" s="76"/>
      <c r="M16" s="77"/>
      <c r="N16" s="77"/>
      <c r="O16" s="77"/>
      <c r="P16" s="78"/>
    </row>
    <row r="17" spans="1:16" x14ac:dyDescent="0.25">
      <c r="A17" s="187">
        <f>E6</f>
        <v>45108</v>
      </c>
      <c r="B17" s="48">
        <v>1</v>
      </c>
      <c r="C17" s="188">
        <f>E11</f>
        <v>13603.86</v>
      </c>
      <c r="D17" s="189">
        <f>ROUND(C17*$E$13/12,2)</f>
        <v>49.88</v>
      </c>
      <c r="E17" s="189">
        <f>PPMT($E$13/12,B17,$E$7,-$E$11,$E$12,0)</f>
        <v>60.453333492900455</v>
      </c>
      <c r="F17" s="189">
        <f>ROUND(PMT($E$13/12,E7,-E11,E12),2)</f>
        <v>110.33</v>
      </c>
      <c r="G17" s="189">
        <f>C17-E17</f>
        <v>13543.4066665071</v>
      </c>
      <c r="K17" s="76"/>
      <c r="L17" s="76"/>
      <c r="M17" s="77"/>
      <c r="N17" s="77"/>
      <c r="O17" s="77"/>
      <c r="P17" s="78"/>
    </row>
    <row r="18" spans="1:16" x14ac:dyDescent="0.25">
      <c r="A18" s="187">
        <f>EDATE(A17,1)</f>
        <v>45139</v>
      </c>
      <c r="B18" s="48">
        <v>2</v>
      </c>
      <c r="C18" s="188">
        <f>G17</f>
        <v>13543.4066665071</v>
      </c>
      <c r="D18" s="189">
        <f t="shared" ref="D18:D28" si="0">ROUND(C18*$E$13/12,2)</f>
        <v>49.66</v>
      </c>
      <c r="E18" s="189">
        <f t="shared" ref="E18:E28" si="1">PPMT($E$13/12,B18,$E$7,-$E$11,$E$12,0)</f>
        <v>60.674995715707759</v>
      </c>
      <c r="F18" s="189">
        <f>F17</f>
        <v>110.33</v>
      </c>
      <c r="G18" s="189">
        <f t="shared" ref="G18:G28" si="2">C18-E18</f>
        <v>13482.731670791392</v>
      </c>
      <c r="K18" s="76"/>
      <c r="L18" s="76"/>
      <c r="M18" s="77"/>
      <c r="N18" s="77"/>
      <c r="O18" s="77"/>
      <c r="P18" s="78"/>
    </row>
    <row r="19" spans="1:16" x14ac:dyDescent="0.25">
      <c r="A19" s="187">
        <f>EDATE(A18,1)</f>
        <v>45170</v>
      </c>
      <c r="B19" s="48">
        <v>3</v>
      </c>
      <c r="C19" s="188">
        <f>G18</f>
        <v>13482.731670791392</v>
      </c>
      <c r="D19" s="189">
        <f t="shared" si="0"/>
        <v>49.44</v>
      </c>
      <c r="E19" s="189">
        <f t="shared" si="1"/>
        <v>60.897470699998685</v>
      </c>
      <c r="F19" s="189">
        <f t="shared" ref="F19:F28" si="3">F18</f>
        <v>110.33</v>
      </c>
      <c r="G19" s="189">
        <f t="shared" si="2"/>
        <v>13421.834200091394</v>
      </c>
      <c r="K19" s="76"/>
      <c r="L19" s="76"/>
      <c r="M19" s="77"/>
      <c r="N19" s="77"/>
      <c r="O19" s="77"/>
      <c r="P19" s="78"/>
    </row>
    <row r="20" spans="1:16" x14ac:dyDescent="0.25">
      <c r="A20" s="187">
        <f t="shared" ref="A20:A28" si="4">EDATE(A19,1)</f>
        <v>45200</v>
      </c>
      <c r="B20" s="48">
        <v>4</v>
      </c>
      <c r="C20" s="188">
        <f t="shared" ref="C20:C28" si="5">G19</f>
        <v>13421.834200091394</v>
      </c>
      <c r="D20" s="189">
        <f t="shared" si="0"/>
        <v>49.21</v>
      </c>
      <c r="E20" s="189">
        <f t="shared" si="1"/>
        <v>61.120761425898678</v>
      </c>
      <c r="F20" s="189">
        <f t="shared" si="3"/>
        <v>110.33</v>
      </c>
      <c r="G20" s="189">
        <f t="shared" si="2"/>
        <v>13360.713438665496</v>
      </c>
      <c r="K20" s="76"/>
      <c r="L20" s="76"/>
      <c r="M20" s="77"/>
      <c r="N20" s="77"/>
      <c r="O20" s="77"/>
      <c r="P20" s="78"/>
    </row>
    <row r="21" spans="1:16" x14ac:dyDescent="0.25">
      <c r="A21" s="187">
        <f t="shared" si="4"/>
        <v>45231</v>
      </c>
      <c r="B21" s="48">
        <v>5</v>
      </c>
      <c r="C21" s="188">
        <f t="shared" si="5"/>
        <v>13360.713438665496</v>
      </c>
      <c r="D21" s="189">
        <f t="shared" si="0"/>
        <v>48.99</v>
      </c>
      <c r="E21" s="189">
        <f t="shared" si="1"/>
        <v>61.344870884460313</v>
      </c>
      <c r="F21" s="189">
        <f t="shared" si="3"/>
        <v>110.33</v>
      </c>
      <c r="G21" s="189">
        <f t="shared" si="2"/>
        <v>13299.368567781035</v>
      </c>
      <c r="K21" s="76"/>
      <c r="L21" s="76"/>
      <c r="M21" s="77"/>
      <c r="N21" s="77"/>
      <c r="O21" s="77"/>
      <c r="P21" s="78"/>
    </row>
    <row r="22" spans="1:16" x14ac:dyDescent="0.25">
      <c r="A22" s="187">
        <f t="shared" si="4"/>
        <v>45261</v>
      </c>
      <c r="B22" s="48">
        <v>6</v>
      </c>
      <c r="C22" s="188">
        <f t="shared" si="5"/>
        <v>13299.368567781035</v>
      </c>
      <c r="D22" s="189">
        <f t="shared" si="0"/>
        <v>48.76</v>
      </c>
      <c r="E22" s="189">
        <f t="shared" si="1"/>
        <v>61.569802077703329</v>
      </c>
      <c r="F22" s="189">
        <f t="shared" si="3"/>
        <v>110.33</v>
      </c>
      <c r="G22" s="189">
        <f t="shared" si="2"/>
        <v>13237.798765703332</v>
      </c>
      <c r="K22" s="76"/>
      <c r="L22" s="76"/>
      <c r="M22" s="77"/>
      <c r="N22" s="77"/>
      <c r="O22" s="77"/>
      <c r="P22" s="78"/>
    </row>
    <row r="23" spans="1:16" x14ac:dyDescent="0.25">
      <c r="A23" s="72">
        <f t="shared" si="4"/>
        <v>45292</v>
      </c>
      <c r="B23" s="59">
        <v>7</v>
      </c>
      <c r="C23" s="52">
        <f t="shared" si="5"/>
        <v>13237.798765703332</v>
      </c>
      <c r="D23" s="73">
        <f t="shared" si="0"/>
        <v>48.54</v>
      </c>
      <c r="E23" s="73">
        <f t="shared" si="1"/>
        <v>61.795558018654916</v>
      </c>
      <c r="F23" s="73">
        <f t="shared" si="3"/>
        <v>110.33</v>
      </c>
      <c r="G23" s="73">
        <f t="shared" si="2"/>
        <v>13176.003207684676</v>
      </c>
      <c r="N23" s="77"/>
      <c r="O23" s="77"/>
      <c r="P23" s="78"/>
    </row>
    <row r="24" spans="1:16" x14ac:dyDescent="0.25">
      <c r="A24" s="72">
        <f>EDATE(A23,1)</f>
        <v>45323</v>
      </c>
      <c r="B24" s="59">
        <v>8</v>
      </c>
      <c r="C24" s="52">
        <f t="shared" si="5"/>
        <v>13176.003207684676</v>
      </c>
      <c r="D24" s="73">
        <f t="shared" si="0"/>
        <v>48.31</v>
      </c>
      <c r="E24" s="73">
        <f t="shared" si="1"/>
        <v>62.022141731389979</v>
      </c>
      <c r="F24" s="73">
        <f t="shared" si="3"/>
        <v>110.33</v>
      </c>
      <c r="G24" s="73">
        <f t="shared" si="2"/>
        <v>13113.981065953287</v>
      </c>
      <c r="N24" s="77"/>
      <c r="O24" s="77"/>
      <c r="P24" s="78"/>
    </row>
    <row r="25" spans="1:16" x14ac:dyDescent="0.25">
      <c r="A25" s="72">
        <f t="shared" si="4"/>
        <v>45352</v>
      </c>
      <c r="B25" s="59">
        <v>9</v>
      </c>
      <c r="C25" s="52">
        <f t="shared" si="5"/>
        <v>13113.981065953287</v>
      </c>
      <c r="D25" s="73">
        <f t="shared" si="0"/>
        <v>48.08</v>
      </c>
      <c r="E25" s="73">
        <f t="shared" si="1"/>
        <v>62.249556251071752</v>
      </c>
      <c r="F25" s="73">
        <f t="shared" si="3"/>
        <v>110.33</v>
      </c>
      <c r="G25" s="73">
        <f t="shared" si="2"/>
        <v>13051.731509702215</v>
      </c>
      <c r="N25" s="77"/>
      <c r="O25" s="77"/>
      <c r="P25" s="78"/>
    </row>
    <row r="26" spans="1:16" x14ac:dyDescent="0.25">
      <c r="A26" s="72">
        <f t="shared" si="4"/>
        <v>45383</v>
      </c>
      <c r="B26" s="59">
        <v>10</v>
      </c>
      <c r="C26" s="52">
        <f t="shared" si="5"/>
        <v>13051.731509702215</v>
      </c>
      <c r="D26" s="73">
        <f t="shared" si="0"/>
        <v>47.86</v>
      </c>
      <c r="E26" s="73">
        <f t="shared" si="1"/>
        <v>62.477804623992341</v>
      </c>
      <c r="F26" s="73">
        <f t="shared" si="3"/>
        <v>110.33</v>
      </c>
      <c r="G26" s="73">
        <f t="shared" si="2"/>
        <v>12989.253705078223</v>
      </c>
      <c r="N26" s="77"/>
      <c r="O26" s="77"/>
      <c r="P26" s="78"/>
    </row>
    <row r="27" spans="1:16" x14ac:dyDescent="0.25">
      <c r="A27" s="72">
        <f t="shared" si="4"/>
        <v>45413</v>
      </c>
      <c r="B27" s="59">
        <v>11</v>
      </c>
      <c r="C27" s="52">
        <f t="shared" si="5"/>
        <v>12989.253705078223</v>
      </c>
      <c r="D27" s="73">
        <f t="shared" si="0"/>
        <v>47.63</v>
      </c>
      <c r="E27" s="73">
        <f t="shared" si="1"/>
        <v>62.706889907613643</v>
      </c>
      <c r="F27" s="73">
        <f t="shared" si="3"/>
        <v>110.33</v>
      </c>
      <c r="G27" s="73">
        <f t="shared" si="2"/>
        <v>12926.54681517061</v>
      </c>
    </row>
    <row r="28" spans="1:16" x14ac:dyDescent="0.25">
      <c r="A28" s="72">
        <f t="shared" si="4"/>
        <v>45444</v>
      </c>
      <c r="B28" s="59">
        <v>12</v>
      </c>
      <c r="C28" s="52">
        <f t="shared" si="5"/>
        <v>12926.54681517061</v>
      </c>
      <c r="D28" s="73">
        <f t="shared" si="0"/>
        <v>47.4</v>
      </c>
      <c r="E28" s="73">
        <f t="shared" si="1"/>
        <v>62.936815170608227</v>
      </c>
      <c r="F28" s="73">
        <f t="shared" si="3"/>
        <v>110.33</v>
      </c>
      <c r="G28" s="73">
        <f t="shared" si="2"/>
        <v>12863.610000000002</v>
      </c>
    </row>
    <row r="29" spans="1:16" x14ac:dyDescent="0.25">
      <c r="A29" s="72"/>
      <c r="B29" s="59"/>
      <c r="C29" s="52"/>
      <c r="D29" s="73"/>
      <c r="E29" s="73"/>
      <c r="F29" s="73"/>
      <c r="G29" s="73"/>
    </row>
    <row r="30" spans="1:16" x14ac:dyDescent="0.25">
      <c r="A30" s="72"/>
      <c r="B30" s="59"/>
      <c r="C30" s="52"/>
      <c r="D30" s="73"/>
      <c r="E30" s="73"/>
      <c r="F30" s="73"/>
      <c r="G30" s="73"/>
    </row>
    <row r="31" spans="1:16" x14ac:dyDescent="0.25">
      <c r="A31" s="72"/>
      <c r="B31" s="59"/>
      <c r="C31" s="52"/>
      <c r="D31" s="73"/>
      <c r="E31" s="73"/>
      <c r="F31" s="73"/>
      <c r="G31" s="73"/>
    </row>
    <row r="32" spans="1:16" x14ac:dyDescent="0.25">
      <c r="A32" s="72"/>
      <c r="B32" s="59"/>
      <c r="C32" s="52"/>
      <c r="D32" s="73"/>
      <c r="E32" s="73"/>
      <c r="F32" s="73"/>
      <c r="G32" s="73"/>
    </row>
    <row r="33" spans="1:7" x14ac:dyDescent="0.25">
      <c r="A33" s="72"/>
      <c r="B33" s="59"/>
      <c r="C33" s="52"/>
      <c r="D33" s="73"/>
      <c r="E33" s="73"/>
      <c r="F33" s="73"/>
      <c r="G33" s="73"/>
    </row>
    <row r="34" spans="1:7" x14ac:dyDescent="0.25">
      <c r="A34" s="72"/>
      <c r="B34" s="59"/>
      <c r="C34" s="52"/>
      <c r="D34" s="73"/>
      <c r="E34" s="73"/>
      <c r="F34" s="73"/>
      <c r="G34" s="73"/>
    </row>
    <row r="35" spans="1:7" x14ac:dyDescent="0.25">
      <c r="A35" s="72"/>
      <c r="B35" s="59"/>
      <c r="C35" s="52"/>
      <c r="D35" s="73"/>
      <c r="E35" s="73"/>
      <c r="F35" s="73"/>
      <c r="G35" s="73"/>
    </row>
    <row r="36" spans="1:7" x14ac:dyDescent="0.25">
      <c r="A36" s="72"/>
      <c r="B36" s="59"/>
      <c r="C36" s="52"/>
      <c r="D36" s="73"/>
      <c r="E36" s="73"/>
      <c r="F36" s="73"/>
      <c r="G36" s="73"/>
    </row>
    <row r="37" spans="1:7" x14ac:dyDescent="0.25">
      <c r="A37" s="72"/>
      <c r="B37" s="59"/>
      <c r="C37" s="52"/>
      <c r="D37" s="73"/>
      <c r="E37" s="73"/>
      <c r="F37" s="73"/>
      <c r="G37" s="73"/>
    </row>
    <row r="38" spans="1:7" x14ac:dyDescent="0.25">
      <c r="A38" s="72"/>
      <c r="B38" s="59"/>
      <c r="C38" s="52"/>
      <c r="D38" s="73"/>
      <c r="E38" s="73"/>
      <c r="F38" s="73"/>
      <c r="G38" s="73"/>
    </row>
    <row r="39" spans="1:7" x14ac:dyDescent="0.25">
      <c r="A39" s="72"/>
      <c r="B39" s="59"/>
      <c r="C39" s="52"/>
      <c r="D39" s="73"/>
      <c r="E39" s="73"/>
      <c r="F39" s="73"/>
      <c r="G39" s="73"/>
    </row>
    <row r="40" spans="1:7" x14ac:dyDescent="0.25">
      <c r="A40" s="72"/>
      <c r="B40" s="59"/>
      <c r="C40" s="52"/>
      <c r="D40" s="73"/>
      <c r="E40" s="73"/>
      <c r="F40" s="73"/>
      <c r="G40" s="73"/>
    </row>
    <row r="41" spans="1:7" x14ac:dyDescent="0.25">
      <c r="A41" s="72"/>
      <c r="B41" s="59"/>
      <c r="C41" s="52"/>
      <c r="D41" s="73"/>
      <c r="E41" s="73"/>
      <c r="F41" s="73"/>
      <c r="G41" s="73"/>
    </row>
    <row r="42" spans="1:7" x14ac:dyDescent="0.25">
      <c r="A42" s="72"/>
      <c r="B42" s="59"/>
      <c r="C42" s="52"/>
      <c r="D42" s="73"/>
      <c r="E42" s="73"/>
      <c r="F42" s="73"/>
      <c r="G42" s="73"/>
    </row>
    <row r="43" spans="1:7" x14ac:dyDescent="0.25">
      <c r="A43" s="72"/>
      <c r="B43" s="59"/>
      <c r="C43" s="52"/>
      <c r="D43" s="73"/>
      <c r="E43" s="73"/>
      <c r="F43" s="73"/>
      <c r="G43" s="73"/>
    </row>
    <row r="44" spans="1:7" x14ac:dyDescent="0.25">
      <c r="A44" s="72"/>
      <c r="B44" s="59"/>
      <c r="C44" s="52"/>
      <c r="D44" s="73"/>
      <c r="E44" s="73"/>
      <c r="F44" s="73"/>
      <c r="G44" s="73"/>
    </row>
    <row r="45" spans="1:7" x14ac:dyDescent="0.25">
      <c r="A45" s="72"/>
      <c r="B45" s="59"/>
      <c r="C45" s="52"/>
      <c r="D45" s="73"/>
      <c r="E45" s="73"/>
      <c r="F45" s="73"/>
      <c r="G45" s="73"/>
    </row>
    <row r="46" spans="1:7" x14ac:dyDescent="0.25">
      <c r="A46" s="72"/>
      <c r="B46" s="59"/>
      <c r="C46" s="52"/>
      <c r="D46" s="73"/>
      <c r="E46" s="73"/>
      <c r="F46" s="73"/>
      <c r="G46" s="73"/>
    </row>
    <row r="47" spans="1:7" x14ac:dyDescent="0.25">
      <c r="A47" s="72"/>
      <c r="B47" s="59"/>
      <c r="C47" s="52"/>
      <c r="D47" s="73"/>
      <c r="E47" s="73"/>
      <c r="F47" s="73"/>
      <c r="G47" s="73"/>
    </row>
    <row r="48" spans="1:7" x14ac:dyDescent="0.25">
      <c r="A48" s="72"/>
      <c r="B48" s="59"/>
      <c r="C48" s="52"/>
      <c r="D48" s="73"/>
      <c r="E48" s="73"/>
      <c r="F48" s="73"/>
      <c r="G48" s="73"/>
    </row>
    <row r="49" spans="1:7" x14ac:dyDescent="0.25">
      <c r="A49" s="72"/>
      <c r="B49" s="59"/>
      <c r="C49" s="52"/>
      <c r="D49" s="73"/>
      <c r="E49" s="73"/>
      <c r="F49" s="73"/>
      <c r="G49" s="73"/>
    </row>
    <row r="50" spans="1:7" x14ac:dyDescent="0.25">
      <c r="A50" s="72"/>
      <c r="B50" s="59"/>
      <c r="C50" s="52"/>
      <c r="D50" s="73"/>
      <c r="E50" s="73"/>
      <c r="F50" s="73"/>
      <c r="G50" s="73"/>
    </row>
    <row r="51" spans="1:7" x14ac:dyDescent="0.25">
      <c r="A51" s="72"/>
      <c r="B51" s="59"/>
      <c r="C51" s="52"/>
      <c r="D51" s="73"/>
      <c r="E51" s="73"/>
      <c r="F51" s="73"/>
      <c r="G51" s="73"/>
    </row>
    <row r="52" spans="1:7" x14ac:dyDescent="0.25">
      <c r="A52" s="72"/>
      <c r="B52" s="59"/>
      <c r="C52" s="52"/>
      <c r="D52" s="73"/>
      <c r="E52" s="73"/>
      <c r="F52" s="73"/>
      <c r="G52" s="73"/>
    </row>
    <row r="53" spans="1:7" x14ac:dyDescent="0.25">
      <c r="A53" s="72"/>
      <c r="B53" s="59"/>
      <c r="C53" s="52"/>
      <c r="D53" s="73"/>
      <c r="E53" s="73"/>
      <c r="F53" s="73"/>
      <c r="G53" s="73"/>
    </row>
    <row r="54" spans="1:7" x14ac:dyDescent="0.25">
      <c r="A54" s="72"/>
      <c r="B54" s="59"/>
      <c r="C54" s="52"/>
      <c r="D54" s="73"/>
      <c r="E54" s="73"/>
      <c r="F54" s="73"/>
      <c r="G54" s="73"/>
    </row>
    <row r="55" spans="1:7" x14ac:dyDescent="0.25">
      <c r="A55" s="72"/>
      <c r="B55" s="59"/>
      <c r="C55" s="52"/>
      <c r="D55" s="73"/>
      <c r="E55" s="73"/>
      <c r="F55" s="73"/>
      <c r="G55" s="73"/>
    </row>
    <row r="56" spans="1:7" x14ac:dyDescent="0.25">
      <c r="A56" s="72"/>
      <c r="B56" s="59"/>
      <c r="C56" s="52"/>
      <c r="D56" s="73"/>
      <c r="E56" s="73"/>
      <c r="F56" s="73"/>
      <c r="G56" s="73"/>
    </row>
    <row r="57" spans="1:7" x14ac:dyDescent="0.25">
      <c r="A57" s="72"/>
      <c r="B57" s="59"/>
      <c r="C57" s="52"/>
      <c r="D57" s="73"/>
      <c r="E57" s="73"/>
      <c r="F57" s="73"/>
      <c r="G57" s="73"/>
    </row>
    <row r="58" spans="1:7" x14ac:dyDescent="0.25">
      <c r="A58" s="72"/>
      <c r="B58" s="59"/>
      <c r="C58" s="52"/>
      <c r="D58" s="73"/>
      <c r="E58" s="73"/>
      <c r="F58" s="73"/>
      <c r="G58" s="73"/>
    </row>
    <row r="59" spans="1:7" x14ac:dyDescent="0.25">
      <c r="A59" s="72"/>
      <c r="B59" s="59"/>
      <c r="C59" s="52"/>
      <c r="D59" s="73"/>
      <c r="E59" s="73"/>
      <c r="F59" s="73"/>
      <c r="G59" s="73"/>
    </row>
    <row r="60" spans="1:7" x14ac:dyDescent="0.25">
      <c r="A60" s="72"/>
      <c r="B60" s="59"/>
      <c r="C60" s="52"/>
      <c r="D60" s="73"/>
      <c r="E60" s="73"/>
      <c r="F60" s="73"/>
      <c r="G60" s="73"/>
    </row>
    <row r="61" spans="1:7" x14ac:dyDescent="0.25">
      <c r="A61" s="72"/>
      <c r="B61" s="59"/>
      <c r="C61" s="52"/>
      <c r="D61" s="73"/>
      <c r="E61" s="73"/>
      <c r="F61" s="73"/>
      <c r="G61" s="73"/>
    </row>
    <row r="62" spans="1:7" x14ac:dyDescent="0.25">
      <c r="A62" s="72"/>
      <c r="B62" s="59"/>
      <c r="C62" s="52"/>
      <c r="D62" s="73"/>
      <c r="E62" s="73"/>
      <c r="F62" s="73"/>
      <c r="G62" s="73"/>
    </row>
    <row r="63" spans="1:7" x14ac:dyDescent="0.25">
      <c r="A63" s="72"/>
      <c r="B63" s="59"/>
      <c r="C63" s="52"/>
      <c r="D63" s="73"/>
      <c r="E63" s="73"/>
      <c r="F63" s="73"/>
      <c r="G63" s="73"/>
    </row>
    <row r="64" spans="1:7" x14ac:dyDescent="0.25">
      <c r="A64" s="72"/>
      <c r="B64" s="59"/>
      <c r="C64" s="52"/>
      <c r="D64" s="73"/>
      <c r="E64" s="73"/>
      <c r="F64" s="73"/>
      <c r="G64" s="73"/>
    </row>
    <row r="65" spans="1:7" x14ac:dyDescent="0.25">
      <c r="A65" s="72"/>
      <c r="B65" s="59"/>
      <c r="C65" s="52"/>
      <c r="D65" s="73"/>
      <c r="E65" s="73"/>
      <c r="F65" s="73"/>
      <c r="G65" s="73"/>
    </row>
    <row r="66" spans="1:7" x14ac:dyDescent="0.25">
      <c r="A66" s="72"/>
      <c r="B66" s="59"/>
      <c r="C66" s="52"/>
      <c r="D66" s="73"/>
      <c r="E66" s="73"/>
      <c r="F66" s="73"/>
      <c r="G66" s="73"/>
    </row>
    <row r="67" spans="1:7" x14ac:dyDescent="0.25">
      <c r="A67" s="72"/>
      <c r="B67" s="59"/>
      <c r="C67" s="52"/>
      <c r="D67" s="73"/>
      <c r="E67" s="73"/>
      <c r="F67" s="73"/>
      <c r="G67" s="73"/>
    </row>
    <row r="68" spans="1:7" x14ac:dyDescent="0.25">
      <c r="A68" s="72"/>
      <c r="B68" s="59"/>
      <c r="C68" s="52"/>
      <c r="D68" s="73"/>
      <c r="E68" s="73"/>
      <c r="F68" s="73"/>
      <c r="G68" s="73"/>
    </row>
    <row r="69" spans="1:7" x14ac:dyDescent="0.25">
      <c r="A69" s="72"/>
      <c r="B69" s="59"/>
      <c r="C69" s="52"/>
      <c r="D69" s="73"/>
      <c r="E69" s="73"/>
      <c r="F69" s="73"/>
      <c r="G69" s="73"/>
    </row>
    <row r="70" spans="1:7" x14ac:dyDescent="0.25">
      <c r="A70" s="72"/>
      <c r="B70" s="59"/>
      <c r="C70" s="52"/>
      <c r="D70" s="73"/>
      <c r="E70" s="73"/>
      <c r="F70" s="73"/>
      <c r="G70" s="73"/>
    </row>
    <row r="71" spans="1:7" x14ac:dyDescent="0.25">
      <c r="A71" s="72"/>
      <c r="B71" s="59"/>
      <c r="C71" s="52"/>
      <c r="D71" s="73"/>
      <c r="E71" s="73"/>
      <c r="F71" s="73"/>
      <c r="G71" s="73"/>
    </row>
    <row r="72" spans="1:7" x14ac:dyDescent="0.25">
      <c r="A72" s="72"/>
      <c r="B72" s="59"/>
      <c r="C72" s="52"/>
      <c r="D72" s="73"/>
      <c r="E72" s="73"/>
      <c r="F72" s="73"/>
      <c r="G72" s="73"/>
    </row>
    <row r="73" spans="1:7" x14ac:dyDescent="0.25">
      <c r="A73" s="72"/>
      <c r="B73" s="59"/>
      <c r="C73" s="52"/>
      <c r="D73" s="73"/>
      <c r="E73" s="73"/>
      <c r="F73" s="73"/>
      <c r="G73" s="73"/>
    </row>
    <row r="74" spans="1:7" x14ac:dyDescent="0.25">
      <c r="A74" s="72"/>
      <c r="B74" s="59"/>
      <c r="C74" s="52"/>
      <c r="D74" s="73"/>
      <c r="E74" s="73"/>
      <c r="F74" s="73"/>
      <c r="G74" s="73"/>
    </row>
    <row r="75" spans="1:7" x14ac:dyDescent="0.25">
      <c r="A75" s="72"/>
      <c r="B75" s="59"/>
      <c r="C75" s="52"/>
      <c r="D75" s="73"/>
      <c r="E75" s="73"/>
      <c r="F75" s="73"/>
      <c r="G75" s="73"/>
    </row>
    <row r="76" spans="1:7" x14ac:dyDescent="0.25">
      <c r="A76" s="72"/>
      <c r="B76" s="59"/>
      <c r="C76" s="52"/>
      <c r="D76" s="73"/>
      <c r="E76" s="73"/>
      <c r="F76" s="73"/>
      <c r="G76" s="73"/>
    </row>
    <row r="77" spans="1:7" x14ac:dyDescent="0.25">
      <c r="A77" s="72"/>
      <c r="B77" s="59"/>
      <c r="C77" s="52"/>
      <c r="D77" s="73"/>
      <c r="E77" s="73"/>
      <c r="F77" s="73"/>
      <c r="G77" s="73"/>
    </row>
    <row r="78" spans="1:7" x14ac:dyDescent="0.25">
      <c r="A78" s="72"/>
      <c r="B78" s="59"/>
      <c r="C78" s="52"/>
      <c r="D78" s="73"/>
      <c r="E78" s="73"/>
      <c r="F78" s="73"/>
      <c r="G78" s="73"/>
    </row>
    <row r="79" spans="1:7" x14ac:dyDescent="0.25">
      <c r="A79" s="72"/>
      <c r="B79" s="59"/>
      <c r="C79" s="52"/>
      <c r="D79" s="73"/>
      <c r="E79" s="73"/>
      <c r="F79" s="73"/>
      <c r="G79" s="73"/>
    </row>
    <row r="80" spans="1:7" x14ac:dyDescent="0.25">
      <c r="A80" s="72"/>
      <c r="B80" s="59"/>
      <c r="C80" s="52"/>
      <c r="D80" s="73"/>
      <c r="E80" s="73"/>
      <c r="F80" s="73"/>
      <c r="G80" s="73"/>
    </row>
    <row r="81" spans="1:7" x14ac:dyDescent="0.25">
      <c r="A81" s="72"/>
      <c r="B81" s="59"/>
      <c r="C81" s="52"/>
      <c r="D81" s="73"/>
      <c r="E81" s="73"/>
      <c r="F81" s="73"/>
      <c r="G81" s="73"/>
    </row>
    <row r="82" spans="1:7" x14ac:dyDescent="0.25">
      <c r="A82" s="72"/>
      <c r="B82" s="59"/>
      <c r="C82" s="52"/>
      <c r="D82" s="73"/>
      <c r="E82" s="73"/>
      <c r="F82" s="73"/>
      <c r="G82" s="73"/>
    </row>
    <row r="83" spans="1:7" x14ac:dyDescent="0.25">
      <c r="A83" s="72"/>
      <c r="B83" s="59"/>
      <c r="C83" s="52"/>
      <c r="D83" s="73"/>
      <c r="E83" s="73"/>
      <c r="F83" s="73"/>
      <c r="G83" s="73"/>
    </row>
    <row r="84" spans="1:7" x14ac:dyDescent="0.25">
      <c r="A84" s="72"/>
      <c r="B84" s="59"/>
      <c r="C84" s="52"/>
      <c r="D84" s="73"/>
      <c r="E84" s="73"/>
      <c r="F84" s="73"/>
      <c r="G84" s="73"/>
    </row>
    <row r="85" spans="1:7" x14ac:dyDescent="0.25">
      <c r="A85" s="72"/>
      <c r="B85" s="59"/>
      <c r="C85" s="52"/>
      <c r="D85" s="73"/>
      <c r="E85" s="73"/>
      <c r="F85" s="73"/>
      <c r="G85" s="73"/>
    </row>
    <row r="86" spans="1:7" x14ac:dyDescent="0.25">
      <c r="A86" s="72"/>
      <c r="B86" s="59"/>
      <c r="C86" s="52"/>
      <c r="D86" s="73"/>
      <c r="E86" s="73"/>
      <c r="F86" s="73"/>
      <c r="G86" s="73"/>
    </row>
    <row r="87" spans="1:7" x14ac:dyDescent="0.25">
      <c r="A87" s="72"/>
      <c r="B87" s="59"/>
      <c r="C87" s="52"/>
      <c r="D87" s="73"/>
      <c r="E87" s="73"/>
      <c r="F87" s="73"/>
      <c r="G87" s="73"/>
    </row>
    <row r="88" spans="1:7" x14ac:dyDescent="0.25">
      <c r="A88" s="72"/>
      <c r="B88" s="59"/>
      <c r="C88" s="52"/>
      <c r="D88" s="73"/>
      <c r="E88" s="73"/>
      <c r="F88" s="73"/>
      <c r="G88" s="73"/>
    </row>
    <row r="89" spans="1:7" x14ac:dyDescent="0.25">
      <c r="A89" s="72"/>
      <c r="B89" s="59"/>
      <c r="C89" s="52"/>
      <c r="D89" s="73"/>
      <c r="E89" s="73"/>
      <c r="F89" s="73"/>
      <c r="G89" s="73"/>
    </row>
    <row r="90" spans="1:7" x14ac:dyDescent="0.25">
      <c r="A90" s="72"/>
      <c r="B90" s="59"/>
      <c r="C90" s="52"/>
      <c r="D90" s="73"/>
      <c r="E90" s="73"/>
      <c r="F90" s="73"/>
      <c r="G90" s="73"/>
    </row>
    <row r="91" spans="1:7" x14ac:dyDescent="0.25">
      <c r="A91" s="72"/>
      <c r="B91" s="59"/>
      <c r="C91" s="52"/>
      <c r="D91" s="73"/>
      <c r="E91" s="73"/>
      <c r="F91" s="73"/>
      <c r="G91" s="73"/>
    </row>
    <row r="92" spans="1:7" x14ac:dyDescent="0.25">
      <c r="A92" s="72"/>
      <c r="B92" s="59"/>
      <c r="C92" s="52"/>
      <c r="D92" s="73"/>
      <c r="E92" s="73"/>
      <c r="F92" s="73"/>
      <c r="G92" s="73"/>
    </row>
    <row r="93" spans="1:7" x14ac:dyDescent="0.25">
      <c r="A93" s="72"/>
      <c r="B93" s="59"/>
      <c r="C93" s="52"/>
      <c r="D93" s="73"/>
      <c r="E93" s="73"/>
      <c r="F93" s="73"/>
      <c r="G93" s="73"/>
    </row>
    <row r="94" spans="1:7" x14ac:dyDescent="0.25">
      <c r="A94" s="72"/>
      <c r="B94" s="59"/>
      <c r="C94" s="52"/>
      <c r="D94" s="73"/>
      <c r="E94" s="73"/>
      <c r="F94" s="73"/>
      <c r="G94" s="73"/>
    </row>
    <row r="95" spans="1:7" x14ac:dyDescent="0.25">
      <c r="A95" s="72"/>
      <c r="B95" s="59"/>
      <c r="C95" s="52"/>
      <c r="D95" s="73"/>
      <c r="E95" s="73"/>
      <c r="F95" s="73"/>
      <c r="G95" s="73"/>
    </row>
    <row r="96" spans="1:7" x14ac:dyDescent="0.25">
      <c r="A96" s="72"/>
      <c r="B96" s="59"/>
      <c r="C96" s="52"/>
      <c r="D96" s="73"/>
      <c r="E96" s="73"/>
      <c r="F96" s="73"/>
      <c r="G96" s="73"/>
    </row>
    <row r="97" spans="1:7" x14ac:dyDescent="0.25">
      <c r="A97" s="72"/>
      <c r="B97" s="59"/>
      <c r="C97" s="52"/>
      <c r="D97" s="73"/>
      <c r="E97" s="73"/>
      <c r="F97" s="73"/>
      <c r="G97" s="73"/>
    </row>
    <row r="98" spans="1:7" x14ac:dyDescent="0.25">
      <c r="A98" s="72"/>
      <c r="B98" s="59"/>
      <c r="C98" s="52"/>
      <c r="D98" s="73"/>
      <c r="E98" s="73"/>
      <c r="F98" s="73"/>
      <c r="G98" s="73"/>
    </row>
    <row r="99" spans="1:7" x14ac:dyDescent="0.25">
      <c r="A99" s="72"/>
      <c r="B99" s="59"/>
      <c r="C99" s="52"/>
      <c r="D99" s="73"/>
      <c r="E99" s="73"/>
      <c r="F99" s="73"/>
      <c r="G99" s="73"/>
    </row>
    <row r="100" spans="1:7" x14ac:dyDescent="0.25">
      <c r="A100" s="72"/>
      <c r="B100" s="59"/>
      <c r="C100" s="52"/>
      <c r="D100" s="73"/>
      <c r="E100" s="73"/>
      <c r="F100" s="73"/>
      <c r="G100" s="73"/>
    </row>
    <row r="101" spans="1:7" x14ac:dyDescent="0.25">
      <c r="A101" s="72"/>
      <c r="B101" s="59"/>
      <c r="C101" s="52"/>
      <c r="D101" s="73"/>
      <c r="E101" s="73"/>
      <c r="F101" s="73"/>
      <c r="G101" s="73"/>
    </row>
    <row r="102" spans="1:7" x14ac:dyDescent="0.25">
      <c r="A102" s="72"/>
      <c r="B102" s="59"/>
      <c r="C102" s="52"/>
      <c r="D102" s="73"/>
      <c r="E102" s="73"/>
      <c r="F102" s="73"/>
      <c r="G102" s="73"/>
    </row>
    <row r="103" spans="1:7" x14ac:dyDescent="0.25">
      <c r="A103" s="72"/>
      <c r="B103" s="59"/>
      <c r="C103" s="52"/>
      <c r="D103" s="73"/>
      <c r="E103" s="73"/>
      <c r="F103" s="73"/>
      <c r="G103" s="73"/>
    </row>
    <row r="104" spans="1:7" x14ac:dyDescent="0.25">
      <c r="A104" s="72"/>
      <c r="B104" s="59"/>
      <c r="C104" s="52"/>
      <c r="D104" s="73"/>
      <c r="E104" s="73"/>
      <c r="F104" s="73"/>
      <c r="G104" s="73"/>
    </row>
    <row r="105" spans="1:7" x14ac:dyDescent="0.25">
      <c r="A105" s="72"/>
      <c r="B105" s="59"/>
      <c r="C105" s="52"/>
      <c r="D105" s="73"/>
      <c r="E105" s="73"/>
      <c r="F105" s="73"/>
      <c r="G105" s="73"/>
    </row>
    <row r="106" spans="1:7" x14ac:dyDescent="0.25">
      <c r="A106" s="72"/>
      <c r="B106" s="59"/>
      <c r="C106" s="52"/>
      <c r="D106" s="73"/>
      <c r="E106" s="73"/>
      <c r="F106" s="73"/>
      <c r="G106" s="73"/>
    </row>
    <row r="107" spans="1:7" x14ac:dyDescent="0.25">
      <c r="A107" s="72"/>
      <c r="B107" s="59"/>
      <c r="C107" s="52"/>
      <c r="D107" s="73"/>
      <c r="E107" s="73"/>
      <c r="F107" s="73"/>
      <c r="G107" s="73"/>
    </row>
    <row r="108" spans="1:7" x14ac:dyDescent="0.25">
      <c r="A108" s="72"/>
      <c r="B108" s="59"/>
      <c r="C108" s="52"/>
      <c r="D108" s="73"/>
      <c r="E108" s="73"/>
      <c r="F108" s="73"/>
      <c r="G108" s="73"/>
    </row>
    <row r="109" spans="1:7" x14ac:dyDescent="0.25">
      <c r="A109" s="72"/>
      <c r="B109" s="59"/>
      <c r="C109" s="52"/>
      <c r="D109" s="73"/>
      <c r="E109" s="73"/>
      <c r="F109" s="73"/>
      <c r="G109" s="73"/>
    </row>
    <row r="110" spans="1:7" x14ac:dyDescent="0.25">
      <c r="A110" s="72"/>
      <c r="B110" s="59"/>
      <c r="C110" s="52"/>
      <c r="D110" s="73"/>
      <c r="E110" s="73"/>
      <c r="F110" s="73"/>
      <c r="G110" s="73"/>
    </row>
    <row r="111" spans="1:7" x14ac:dyDescent="0.25">
      <c r="A111" s="72"/>
      <c r="B111" s="59"/>
      <c r="C111" s="52"/>
      <c r="D111" s="73"/>
      <c r="E111" s="73"/>
      <c r="F111" s="73"/>
      <c r="G111" s="73"/>
    </row>
    <row r="112" spans="1:7" x14ac:dyDescent="0.25">
      <c r="A112" s="72"/>
      <c r="B112" s="59"/>
      <c r="C112" s="52"/>
      <c r="D112" s="73"/>
      <c r="E112" s="73"/>
      <c r="F112" s="73"/>
      <c r="G112" s="73"/>
    </row>
    <row r="113" spans="1:7" x14ac:dyDescent="0.25">
      <c r="A113" s="72"/>
      <c r="B113" s="59"/>
      <c r="C113" s="52"/>
      <c r="D113" s="73"/>
      <c r="E113" s="73"/>
      <c r="F113" s="73"/>
      <c r="G113" s="73"/>
    </row>
    <row r="114" spans="1:7" x14ac:dyDescent="0.25">
      <c r="A114" s="72"/>
      <c r="B114" s="59"/>
      <c r="C114" s="52"/>
      <c r="D114" s="73"/>
      <c r="E114" s="73"/>
      <c r="F114" s="73"/>
      <c r="G114" s="73"/>
    </row>
    <row r="115" spans="1:7" x14ac:dyDescent="0.25">
      <c r="A115" s="72"/>
      <c r="B115" s="59"/>
      <c r="C115" s="52"/>
      <c r="D115" s="73"/>
      <c r="E115" s="73"/>
      <c r="F115" s="73"/>
      <c r="G115" s="73"/>
    </row>
    <row r="116" spans="1:7" x14ac:dyDescent="0.25">
      <c r="A116" s="72"/>
      <c r="B116" s="59"/>
      <c r="C116" s="52"/>
      <c r="D116" s="73"/>
      <c r="E116" s="73"/>
      <c r="F116" s="73"/>
      <c r="G116" s="73"/>
    </row>
    <row r="117" spans="1:7" x14ac:dyDescent="0.25">
      <c r="A117" s="72"/>
      <c r="B117" s="59"/>
      <c r="C117" s="52"/>
      <c r="D117" s="73"/>
      <c r="E117" s="73"/>
      <c r="F117" s="73"/>
      <c r="G117" s="73"/>
    </row>
    <row r="118" spans="1:7" x14ac:dyDescent="0.25">
      <c r="A118" s="72"/>
      <c r="B118" s="59"/>
      <c r="C118" s="52"/>
      <c r="D118" s="73"/>
      <c r="E118" s="73"/>
      <c r="F118" s="73"/>
      <c r="G118" s="73"/>
    </row>
    <row r="119" spans="1:7" x14ac:dyDescent="0.25">
      <c r="A119" s="72"/>
      <c r="B119" s="59"/>
      <c r="C119" s="52"/>
      <c r="D119" s="73"/>
      <c r="E119" s="73"/>
      <c r="F119" s="73"/>
      <c r="G119" s="73"/>
    </row>
    <row r="120" spans="1:7" x14ac:dyDescent="0.25">
      <c r="A120" s="72"/>
      <c r="B120" s="59"/>
      <c r="C120" s="52"/>
      <c r="D120" s="73"/>
      <c r="E120" s="73"/>
      <c r="F120" s="73"/>
      <c r="G120" s="73"/>
    </row>
    <row r="121" spans="1:7" x14ac:dyDescent="0.25">
      <c r="A121" s="72"/>
      <c r="B121" s="59"/>
      <c r="C121" s="52"/>
      <c r="D121" s="73"/>
      <c r="E121" s="73"/>
      <c r="F121" s="73"/>
      <c r="G121" s="73"/>
    </row>
    <row r="122" spans="1:7" x14ac:dyDescent="0.25">
      <c r="A122" s="72"/>
      <c r="B122" s="59"/>
      <c r="C122" s="52"/>
      <c r="D122" s="73"/>
      <c r="E122" s="73"/>
      <c r="F122" s="73"/>
      <c r="G122" s="73"/>
    </row>
    <row r="123" spans="1:7" x14ac:dyDescent="0.25">
      <c r="A123" s="72"/>
      <c r="B123" s="59"/>
      <c r="C123" s="52"/>
      <c r="D123" s="73"/>
      <c r="E123" s="73"/>
      <c r="F123" s="73"/>
      <c r="G123" s="73"/>
    </row>
    <row r="124" spans="1:7" x14ac:dyDescent="0.25">
      <c r="A124" s="72"/>
      <c r="B124" s="59"/>
      <c r="C124" s="52"/>
      <c r="D124" s="73"/>
      <c r="E124" s="73"/>
      <c r="F124" s="73"/>
      <c r="G124" s="73"/>
    </row>
    <row r="125" spans="1:7" x14ac:dyDescent="0.25">
      <c r="A125" s="72"/>
      <c r="B125" s="59"/>
      <c r="C125" s="52"/>
      <c r="D125" s="73"/>
      <c r="E125" s="73"/>
      <c r="F125" s="73"/>
      <c r="G125" s="73"/>
    </row>
    <row r="126" spans="1:7" x14ac:dyDescent="0.25">
      <c r="A126" s="72"/>
      <c r="B126" s="59"/>
      <c r="C126" s="52"/>
      <c r="D126" s="73"/>
      <c r="E126" s="73"/>
      <c r="F126" s="73"/>
      <c r="G126" s="73"/>
    </row>
    <row r="127" spans="1:7" x14ac:dyDescent="0.25">
      <c r="A127" s="72"/>
      <c r="B127" s="59"/>
      <c r="C127" s="52"/>
      <c r="D127" s="73"/>
      <c r="E127" s="73"/>
      <c r="F127" s="73"/>
      <c r="G127" s="73"/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0C6992-550A-454D-903D-5FDB1F2BB168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065DA127-2764-4ADF-818D-A43ABCF385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610B2A-8E9C-4D6C-859C-D58DF2DC986D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AEB7AB91-30E4-4D94-A267-91EFD05ED6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Lisa 3</vt:lpstr>
      <vt:lpstr>Abitabel</vt:lpstr>
      <vt:lpstr>Annuiteetgraafik BIL_al 01.04</vt:lpstr>
      <vt:lpstr>Annuiteetgraafik BIL_täpsust</vt:lpstr>
      <vt:lpstr>Annuiteetgraafik BIL_vähend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Anu Irval</cp:lastModifiedBy>
  <cp:revision/>
  <dcterms:created xsi:type="dcterms:W3CDTF">2009-11-20T06:24:07Z</dcterms:created>
  <dcterms:modified xsi:type="dcterms:W3CDTF">2023-10-25T12:47:46Z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0x01010040C1E66C1C12A5448E2DE15E59C4812C</vt:lpwstr>
  </property>
  <property fmtid="{D5CDD505-2E9C-101B-9397-08002B2CF9AE}" pid="8" name="MediaServiceImageTags">
    <vt:lpwstr/>
  </property>
</Properties>
</file>